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luzarova\Desktop\"/>
    </mc:Choice>
  </mc:AlternateContent>
  <xr:revisionPtr revIDLastSave="0" documentId="13_ncr:1_{F7BC0ECA-0696-41E1-A604-3FB4001E0FFB}" xr6:coauthVersionLast="47" xr6:coauthVersionMax="47" xr10:uidLastSave="{00000000-0000-0000-0000-000000000000}"/>
  <workbookProtection workbookAlgorithmName="SHA-512" workbookHashValue="iHU1fdxIbnd1bO0oZuf2I0cakXAGbTCbJclvHLfwTfKGfeL/FPPDvSiCKTFQIgU+uFlSsb1ZbHnbWIUCc/Yg/w==" workbookSaltValue="kHhRWAhQoQ/8RR9pj62GMw==" workbookSpinCount="100000" lockStructure="1"/>
  <bookViews>
    <workbookView xWindow="-120" yWindow="-120" windowWidth="29040" windowHeight="15720" tabRatio="554" xr2:uid="{00000000-000D-0000-FFFF-FFFF00000000}"/>
  </bookViews>
  <sheets>
    <sheet name="Aktualizace FEA" sheetId="6" r:id="rId1"/>
    <sheet name="S" sheetId="1" r:id="rId2"/>
    <sheet name="B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6" l="1"/>
  <c r="M21" i="6"/>
  <c r="S21" i="6"/>
  <c r="R21" i="6"/>
  <c r="Q21" i="6"/>
  <c r="P21" i="6"/>
  <c r="O21" i="6"/>
  <c r="N21" i="6"/>
  <c r="N17" i="6"/>
  <c r="O17" i="6" s="1"/>
  <c r="P17" i="6" s="1"/>
  <c r="Q17" i="6" s="1"/>
  <c r="R17" i="6" s="1"/>
  <c r="S17" i="6" s="1"/>
  <c r="T30" i="4"/>
  <c r="T29" i="4"/>
  <c r="S29" i="4"/>
  <c r="R28" i="4"/>
  <c r="S28" i="4" s="1"/>
  <c r="T28" i="4" s="1"/>
  <c r="Q27" i="4"/>
  <c r="R27" i="4" s="1"/>
  <c r="S27" i="4" s="1"/>
  <c r="T27" i="4" s="1"/>
  <c r="P26" i="4"/>
  <c r="Q26" i="4" s="1"/>
  <c r="R26" i="4" s="1"/>
  <c r="S26" i="4" s="1"/>
  <c r="T26" i="4" s="1"/>
  <c r="O25" i="4"/>
  <c r="P25" i="4" s="1"/>
  <c r="Q25" i="4" s="1"/>
  <c r="R25" i="4" s="1"/>
  <c r="S25" i="4" s="1"/>
  <c r="T25" i="4" s="1"/>
  <c r="N24" i="4"/>
  <c r="O24" i="4" s="1"/>
  <c r="P24" i="4" s="1"/>
  <c r="Q24" i="4" s="1"/>
  <c r="R24" i="4" s="1"/>
  <c r="S24" i="4" s="1"/>
  <c r="T24" i="4" s="1"/>
  <c r="M23" i="4"/>
  <c r="N23" i="4" s="1"/>
  <c r="O23" i="4" s="1"/>
  <c r="P23" i="4" s="1"/>
  <c r="Q23" i="4" s="1"/>
  <c r="R23" i="4" s="1"/>
  <c r="S23" i="4" s="1"/>
  <c r="T23" i="4" s="1"/>
  <c r="L22" i="4"/>
  <c r="M22" i="4" s="1"/>
  <c r="N22" i="4" s="1"/>
  <c r="O22" i="4" s="1"/>
  <c r="P22" i="4" s="1"/>
  <c r="Q22" i="4" s="1"/>
  <c r="R22" i="4" s="1"/>
  <c r="S22" i="4" s="1"/>
  <c r="T22" i="4" s="1"/>
  <c r="K21" i="4"/>
  <c r="L21" i="4" s="1"/>
  <c r="M21" i="4" s="1"/>
  <c r="J20" i="4"/>
  <c r="K86" i="4" s="1"/>
  <c r="I19" i="4"/>
  <c r="J19" i="4" s="1"/>
  <c r="H18" i="4"/>
  <c r="I18" i="4" s="1"/>
  <c r="G17" i="4"/>
  <c r="H17" i="4" s="1"/>
  <c r="G16" i="4"/>
  <c r="H16" i="4" s="1"/>
  <c r="F16" i="4"/>
  <c r="G58" i="4" s="1"/>
  <c r="G65" i="4"/>
  <c r="F58" i="4"/>
  <c r="E51" i="4"/>
  <c r="D44" i="4"/>
  <c r="C37" i="4"/>
  <c r="T30" i="1"/>
  <c r="S29" i="1"/>
  <c r="T29" i="1" s="1"/>
  <c r="R28" i="1"/>
  <c r="S28" i="1" s="1"/>
  <c r="T28" i="1" s="1"/>
  <c r="Q27" i="1"/>
  <c r="R27" i="1" s="1"/>
  <c r="S27" i="1" s="1"/>
  <c r="T27" i="1" s="1"/>
  <c r="P26" i="1"/>
  <c r="Q26" i="1" s="1"/>
  <c r="R26" i="1" s="1"/>
  <c r="S26" i="1" s="1"/>
  <c r="T26" i="1" s="1"/>
  <c r="O25" i="1"/>
  <c r="P25" i="1" s="1"/>
  <c r="Q25" i="1" s="1"/>
  <c r="R25" i="1" s="1"/>
  <c r="S25" i="1" s="1"/>
  <c r="T25" i="1" s="1"/>
  <c r="O24" i="1"/>
  <c r="P24" i="1" s="1"/>
  <c r="Q24" i="1" s="1"/>
  <c r="R24" i="1" s="1"/>
  <c r="S24" i="1" s="1"/>
  <c r="T24" i="1" s="1"/>
  <c r="N24" i="1"/>
  <c r="M23" i="1"/>
  <c r="N23" i="1" s="1"/>
  <c r="O23" i="1" s="1"/>
  <c r="P23" i="1" s="1"/>
  <c r="Q23" i="1" s="1"/>
  <c r="R23" i="1" s="1"/>
  <c r="S23" i="1" s="1"/>
  <c r="T23" i="1" s="1"/>
  <c r="L22" i="1"/>
  <c r="M22" i="1" s="1"/>
  <c r="N22" i="1" s="1"/>
  <c r="O22" i="1" s="1"/>
  <c r="P22" i="1" s="1"/>
  <c r="Q22" i="1" s="1"/>
  <c r="R22" i="1" s="1"/>
  <c r="S22" i="1" s="1"/>
  <c r="T22" i="1" s="1"/>
  <c r="K21" i="1"/>
  <c r="L93" i="1" s="1"/>
  <c r="J20" i="1"/>
  <c r="K20" i="1" s="1"/>
  <c r="L20" i="1" s="1"/>
  <c r="M20" i="1" s="1"/>
  <c r="I19" i="1"/>
  <c r="J19" i="1" s="1"/>
  <c r="H18" i="1"/>
  <c r="I18" i="1" s="1"/>
  <c r="J73" i="1" s="1"/>
  <c r="G17" i="1"/>
  <c r="H17" i="1" s="1"/>
  <c r="F16" i="1"/>
  <c r="G59" i="1" s="1"/>
  <c r="K21" i="6"/>
  <c r="J21" i="6"/>
  <c r="I21" i="6"/>
  <c r="L93" i="4"/>
  <c r="K93" i="4"/>
  <c r="K93" i="1"/>
  <c r="J86" i="1"/>
  <c r="J93" i="1"/>
  <c r="D93" i="1"/>
  <c r="J35" i="1"/>
  <c r="C21" i="6"/>
  <c r="J86" i="4"/>
  <c r="I86" i="1"/>
  <c r="H86" i="1"/>
  <c r="G86" i="1"/>
  <c r="F86" i="1"/>
  <c r="E86" i="1"/>
  <c r="D86" i="1"/>
  <c r="C86" i="1"/>
  <c r="I79" i="4"/>
  <c r="C80" i="1"/>
  <c r="D80" i="1"/>
  <c r="E80" i="1"/>
  <c r="F80" i="1"/>
  <c r="G80" i="1"/>
  <c r="H80" i="1"/>
  <c r="I80" i="1"/>
  <c r="C13" i="4"/>
  <c r="D13" i="4" s="1"/>
  <c r="D14" i="4"/>
  <c r="E44" i="4" s="1"/>
  <c r="E15" i="4"/>
  <c r="F51" i="4" s="1"/>
  <c r="D58" i="4"/>
  <c r="E58" i="4"/>
  <c r="D65" i="4"/>
  <c r="E65" i="4"/>
  <c r="F65" i="4"/>
  <c r="H72" i="4"/>
  <c r="C13" i="1"/>
  <c r="D13" i="1" s="1"/>
  <c r="D14" i="1"/>
  <c r="E15" i="1"/>
  <c r="F52" i="1" s="1"/>
  <c r="C38" i="1"/>
  <c r="D45" i="1"/>
  <c r="E93" i="1" s="1"/>
  <c r="E52" i="1"/>
  <c r="F59" i="1"/>
  <c r="G66" i="1"/>
  <c r="H73" i="1"/>
  <c r="D38" i="1"/>
  <c r="J80" i="1"/>
  <c r="I73" i="1"/>
  <c r="J79" i="4"/>
  <c r="G16" i="1" l="1"/>
  <c r="H59" i="1" s="1"/>
  <c r="K86" i="1"/>
  <c r="F15" i="1"/>
  <c r="G52" i="1" s="1"/>
  <c r="L21" i="1"/>
  <c r="N20" i="1"/>
  <c r="N86" i="1"/>
  <c r="G15" i="1"/>
  <c r="E13" i="1"/>
  <c r="E38" i="1"/>
  <c r="K80" i="1"/>
  <c r="K19" i="1"/>
  <c r="L86" i="1"/>
  <c r="M86" i="1"/>
  <c r="E45" i="1"/>
  <c r="F93" i="1" s="1"/>
  <c r="E14" i="1"/>
  <c r="I66" i="1"/>
  <c r="I17" i="1"/>
  <c r="J18" i="1"/>
  <c r="H66" i="1"/>
  <c r="D37" i="4"/>
  <c r="H65" i="4"/>
  <c r="H58" i="4"/>
  <c r="F15" i="4"/>
  <c r="I72" i="4"/>
  <c r="J72" i="4"/>
  <c r="J18" i="4"/>
  <c r="K79" i="4"/>
  <c r="K19" i="4"/>
  <c r="N93" i="4"/>
  <c r="N21" i="4"/>
  <c r="E37" i="4"/>
  <c r="E13" i="4"/>
  <c r="I58" i="4"/>
  <c r="I16" i="4"/>
  <c r="I65" i="4"/>
  <c r="I17" i="4"/>
  <c r="E14" i="4"/>
  <c r="K20" i="4"/>
  <c r="M93" i="4"/>
  <c r="H16" i="1" l="1"/>
  <c r="I16" i="1" s="1"/>
  <c r="M93" i="1"/>
  <c r="M21" i="1"/>
  <c r="J66" i="1"/>
  <c r="J17" i="1"/>
  <c r="H15" i="1"/>
  <c r="H52" i="1"/>
  <c r="F14" i="1"/>
  <c r="F45" i="1"/>
  <c r="G93" i="1" s="1"/>
  <c r="L80" i="1"/>
  <c r="L19" i="1"/>
  <c r="K18" i="1"/>
  <c r="K73" i="1"/>
  <c r="F13" i="1"/>
  <c r="F38" i="1"/>
  <c r="O20" i="1"/>
  <c r="O86" i="1"/>
  <c r="G15" i="4"/>
  <c r="G51" i="4"/>
  <c r="J58" i="4"/>
  <c r="J16" i="4"/>
  <c r="F44" i="4"/>
  <c r="F14" i="4"/>
  <c r="F13" i="4"/>
  <c r="F37" i="4"/>
  <c r="L86" i="4"/>
  <c r="L20" i="4"/>
  <c r="O93" i="4"/>
  <c r="O21" i="4"/>
  <c r="K72" i="4"/>
  <c r="K18" i="4"/>
  <c r="J17" i="4"/>
  <c r="J65" i="4"/>
  <c r="L79" i="4"/>
  <c r="L19" i="4"/>
  <c r="I59" i="1" l="1"/>
  <c r="N21" i="1"/>
  <c r="N93" i="1"/>
  <c r="G13" i="1"/>
  <c r="G38" i="1"/>
  <c r="G14" i="1"/>
  <c r="G45" i="1"/>
  <c r="H93" i="1" s="1"/>
  <c r="K66" i="1"/>
  <c r="K17" i="1"/>
  <c r="M19" i="1"/>
  <c r="M80" i="1"/>
  <c r="P20" i="1"/>
  <c r="P86" i="1"/>
  <c r="L18" i="1"/>
  <c r="L73" i="1"/>
  <c r="J16" i="1"/>
  <c r="J59" i="1"/>
  <c r="I52" i="1"/>
  <c r="I15" i="1"/>
  <c r="H15" i="4"/>
  <c r="H51" i="4"/>
  <c r="P93" i="4"/>
  <c r="P21" i="4"/>
  <c r="G14" i="4"/>
  <c r="G44" i="4"/>
  <c r="M19" i="4"/>
  <c r="M79" i="4"/>
  <c r="L18" i="4"/>
  <c r="L72" i="4"/>
  <c r="M86" i="4"/>
  <c r="M20" i="4"/>
  <c r="K16" i="4"/>
  <c r="K58" i="4"/>
  <c r="K17" i="4"/>
  <c r="K65" i="4"/>
  <c r="G13" i="4"/>
  <c r="G37" i="4"/>
  <c r="O93" i="1" l="1"/>
  <c r="O21" i="1"/>
  <c r="K59" i="1"/>
  <c r="K16" i="1"/>
  <c r="Q86" i="1"/>
  <c r="Q20" i="1"/>
  <c r="H38" i="1"/>
  <c r="H13" i="1"/>
  <c r="J52" i="1"/>
  <c r="J15" i="1"/>
  <c r="L17" i="1"/>
  <c r="L66" i="1"/>
  <c r="M18" i="1"/>
  <c r="M73" i="1"/>
  <c r="N19" i="1"/>
  <c r="N80" i="1"/>
  <c r="H14" i="1"/>
  <c r="H45" i="1"/>
  <c r="I93" i="1" s="1"/>
  <c r="I51" i="4"/>
  <c r="I15" i="4"/>
  <c r="L16" i="4"/>
  <c r="L58" i="4"/>
  <c r="M18" i="4"/>
  <c r="M72" i="4"/>
  <c r="N20" i="4"/>
  <c r="N86" i="4"/>
  <c r="Q21" i="4"/>
  <c r="Q93" i="4"/>
  <c r="L65" i="4"/>
  <c r="L17" i="4"/>
  <c r="H14" i="4"/>
  <c r="H44" i="4"/>
  <c r="H37" i="4"/>
  <c r="H13" i="4"/>
  <c r="N79" i="4"/>
  <c r="N19" i="4"/>
  <c r="P93" i="1" l="1"/>
  <c r="P21" i="1"/>
  <c r="I14" i="1"/>
  <c r="I45" i="1"/>
  <c r="N73" i="1"/>
  <c r="N18" i="1"/>
  <c r="K15" i="1"/>
  <c r="K52" i="1"/>
  <c r="R20" i="1"/>
  <c r="R86" i="1"/>
  <c r="O19" i="1"/>
  <c r="O80" i="1"/>
  <c r="M17" i="1"/>
  <c r="M66" i="1"/>
  <c r="I13" i="1"/>
  <c r="I38" i="1"/>
  <c r="L16" i="1"/>
  <c r="L59" i="1"/>
  <c r="J51" i="4"/>
  <c r="J15" i="4"/>
  <c r="M65" i="4"/>
  <c r="M17" i="4"/>
  <c r="O20" i="4"/>
  <c r="O86" i="4"/>
  <c r="N72" i="4"/>
  <c r="N18" i="4"/>
  <c r="O19" i="4"/>
  <c r="O79" i="4"/>
  <c r="I37" i="4"/>
  <c r="I13" i="4"/>
  <c r="I44" i="4"/>
  <c r="I14" i="4"/>
  <c r="R21" i="4"/>
  <c r="R93" i="4"/>
  <c r="M58" i="4"/>
  <c r="M16" i="4"/>
  <c r="Q93" i="1" l="1"/>
  <c r="Q21" i="1"/>
  <c r="O18" i="1"/>
  <c r="O73" i="1"/>
  <c r="J13" i="1"/>
  <c r="J38" i="1"/>
  <c r="P19" i="1"/>
  <c r="P80" i="1"/>
  <c r="L52" i="1"/>
  <c r="L15" i="1"/>
  <c r="M15" i="1" s="1"/>
  <c r="M16" i="1"/>
  <c r="M59" i="1"/>
  <c r="N17" i="1"/>
  <c r="N66" i="1"/>
  <c r="S86" i="1"/>
  <c r="S20" i="1"/>
  <c r="J14" i="1"/>
  <c r="J45" i="1"/>
  <c r="K51" i="4"/>
  <c r="K15" i="4"/>
  <c r="P79" i="4"/>
  <c r="P19" i="4"/>
  <c r="O72" i="4"/>
  <c r="O18" i="4"/>
  <c r="N17" i="4"/>
  <c r="N65" i="4"/>
  <c r="J44" i="4"/>
  <c r="J14" i="4"/>
  <c r="P86" i="4"/>
  <c r="P20" i="4"/>
  <c r="N58" i="4"/>
  <c r="N16" i="4"/>
  <c r="J13" i="4"/>
  <c r="J37" i="4"/>
  <c r="S93" i="4"/>
  <c r="S21" i="4"/>
  <c r="R21" i="1" l="1"/>
  <c r="R93" i="1"/>
  <c r="T20" i="1"/>
  <c r="U86" i="1" s="1"/>
  <c r="T86" i="1"/>
  <c r="M52" i="1"/>
  <c r="N59" i="1"/>
  <c r="N16" i="1"/>
  <c r="K13" i="1"/>
  <c r="K38" i="1"/>
  <c r="K45" i="1"/>
  <c r="K14" i="1"/>
  <c r="O17" i="1"/>
  <c r="O66" i="1"/>
  <c r="Q19" i="1"/>
  <c r="Q80" i="1"/>
  <c r="P73" i="1"/>
  <c r="P18" i="1"/>
  <c r="L15" i="4"/>
  <c r="L51" i="4"/>
  <c r="Q86" i="4"/>
  <c r="Q20" i="4"/>
  <c r="K14" i="4"/>
  <c r="K44" i="4"/>
  <c r="T21" i="4"/>
  <c r="U93" i="4" s="1"/>
  <c r="T93" i="4"/>
  <c r="Q19" i="4"/>
  <c r="Q79" i="4"/>
  <c r="P18" i="4"/>
  <c r="P72" i="4"/>
  <c r="K37" i="4"/>
  <c r="K13" i="4"/>
  <c r="O16" i="4"/>
  <c r="O58" i="4"/>
  <c r="O65" i="4"/>
  <c r="O17" i="4"/>
  <c r="S93" i="1" l="1"/>
  <c r="S21" i="1"/>
  <c r="N15" i="1"/>
  <c r="N52" i="1"/>
  <c r="P66" i="1"/>
  <c r="P17" i="1"/>
  <c r="L38" i="1"/>
  <c r="L13" i="1"/>
  <c r="L14" i="1"/>
  <c r="L45" i="1"/>
  <c r="O59" i="1"/>
  <c r="O16" i="1"/>
  <c r="P16" i="1" s="1"/>
  <c r="Q18" i="1"/>
  <c r="Q73" i="1"/>
  <c r="R19" i="1"/>
  <c r="R80" i="1"/>
  <c r="M51" i="4"/>
  <c r="M15" i="4"/>
  <c r="P58" i="4"/>
  <c r="P16" i="4"/>
  <c r="Q72" i="4"/>
  <c r="Q18" i="4"/>
  <c r="L14" i="4"/>
  <c r="L44" i="4"/>
  <c r="P65" i="4"/>
  <c r="P17" i="4"/>
  <c r="L13" i="4"/>
  <c r="L37" i="4"/>
  <c r="R20" i="4"/>
  <c r="R86" i="4"/>
  <c r="R19" i="4"/>
  <c r="R79" i="4"/>
  <c r="T93" i="1" l="1"/>
  <c r="T21" i="1"/>
  <c r="U93" i="1" s="1"/>
  <c r="R73" i="1"/>
  <c r="R18" i="1"/>
  <c r="M14" i="1"/>
  <c r="M45" i="1"/>
  <c r="P59" i="1"/>
  <c r="M38" i="1"/>
  <c r="M13" i="1"/>
  <c r="Q17" i="1"/>
  <c r="Q66" i="1"/>
  <c r="S19" i="1"/>
  <c r="S80" i="1"/>
  <c r="O15" i="1"/>
  <c r="O52" i="1"/>
  <c r="N51" i="4"/>
  <c r="N15" i="4"/>
  <c r="S79" i="4"/>
  <c r="S19" i="4"/>
  <c r="M14" i="4"/>
  <c r="M44" i="4"/>
  <c r="Q65" i="4"/>
  <c r="Q17" i="4"/>
  <c r="Q58" i="4"/>
  <c r="Q16" i="4"/>
  <c r="M37" i="4"/>
  <c r="M13" i="4"/>
  <c r="R18" i="4"/>
  <c r="R72" i="4"/>
  <c r="S20" i="4"/>
  <c r="S86" i="4"/>
  <c r="N13" i="1" l="1"/>
  <c r="N38" i="1"/>
  <c r="N45" i="1"/>
  <c r="N14" i="1"/>
  <c r="S18" i="1"/>
  <c r="S73" i="1"/>
  <c r="T80" i="1"/>
  <c r="T19" i="1"/>
  <c r="U80" i="1" s="1"/>
  <c r="P52" i="1"/>
  <c r="P15" i="1"/>
  <c r="R17" i="1"/>
  <c r="R66" i="1"/>
  <c r="Q16" i="1"/>
  <c r="Q59" i="1"/>
  <c r="O15" i="4"/>
  <c r="O51" i="4"/>
  <c r="S72" i="4"/>
  <c r="S18" i="4"/>
  <c r="N44" i="4"/>
  <c r="N14" i="4"/>
  <c r="N13" i="4"/>
  <c r="N37" i="4"/>
  <c r="R65" i="4"/>
  <c r="R17" i="4"/>
  <c r="T19" i="4"/>
  <c r="U79" i="4" s="1"/>
  <c r="T79" i="4"/>
  <c r="R58" i="4"/>
  <c r="R16" i="4"/>
  <c r="T20" i="4"/>
  <c r="U86" i="4" s="1"/>
  <c r="T86" i="4"/>
  <c r="S17" i="1" l="1"/>
  <c r="S66" i="1"/>
  <c r="Q52" i="1"/>
  <c r="Q15" i="1"/>
  <c r="O14" i="1"/>
  <c r="O45" i="1"/>
  <c r="R16" i="1"/>
  <c r="R59" i="1"/>
  <c r="T18" i="1"/>
  <c r="U73" i="1" s="1"/>
  <c r="T73" i="1"/>
  <c r="O13" i="1"/>
  <c r="O38" i="1"/>
  <c r="P15" i="4"/>
  <c r="P51" i="4"/>
  <c r="O37" i="4"/>
  <c r="O13" i="4"/>
  <c r="S16" i="4"/>
  <c r="S58" i="4"/>
  <c r="S17" i="4"/>
  <c r="S65" i="4"/>
  <c r="O14" i="4"/>
  <c r="O44" i="4"/>
  <c r="T18" i="4"/>
  <c r="U72" i="4" s="1"/>
  <c r="T72" i="4"/>
  <c r="P38" i="1" l="1"/>
  <c r="P13" i="1"/>
  <c r="S59" i="1"/>
  <c r="S16" i="1"/>
  <c r="R15" i="1"/>
  <c r="R52" i="1"/>
  <c r="P14" i="1"/>
  <c r="P45" i="1"/>
  <c r="T66" i="1"/>
  <c r="T17" i="1"/>
  <c r="U66" i="1" s="1"/>
  <c r="Q51" i="4"/>
  <c r="Q15" i="4"/>
  <c r="P14" i="4"/>
  <c r="P44" i="4"/>
  <c r="T58" i="4"/>
  <c r="T16" i="4"/>
  <c r="U58" i="4" s="1"/>
  <c r="P13" i="4"/>
  <c r="P37" i="4"/>
  <c r="T17" i="4"/>
  <c r="U65" i="4" s="1"/>
  <c r="T65" i="4"/>
  <c r="Q14" i="1" l="1"/>
  <c r="Q45" i="1"/>
  <c r="Q38" i="1"/>
  <c r="Q13" i="1"/>
  <c r="T16" i="1"/>
  <c r="U59" i="1" s="1"/>
  <c r="T59" i="1"/>
  <c r="S52" i="1"/>
  <c r="S15" i="1"/>
  <c r="R15" i="4"/>
  <c r="R51" i="4"/>
  <c r="Q37" i="4"/>
  <c r="Q13" i="4"/>
  <c r="Q14" i="4"/>
  <c r="Q44" i="4"/>
  <c r="T52" i="1" l="1"/>
  <c r="T15" i="1"/>
  <c r="U52" i="1" s="1"/>
  <c r="R13" i="1"/>
  <c r="R38" i="1"/>
  <c r="R14" i="1"/>
  <c r="R45" i="1"/>
  <c r="S15" i="4"/>
  <c r="S51" i="4"/>
  <c r="R13" i="4"/>
  <c r="R37" i="4"/>
  <c r="R44" i="4"/>
  <c r="R14" i="4"/>
  <c r="S13" i="1" l="1"/>
  <c r="S38" i="1"/>
  <c r="S14" i="1"/>
  <c r="S45" i="1"/>
  <c r="T51" i="4"/>
  <c r="T15" i="4"/>
  <c r="U51" i="4" s="1"/>
  <c r="S14" i="4"/>
  <c r="S44" i="4"/>
  <c r="S13" i="4"/>
  <c r="S37" i="4"/>
  <c r="T45" i="1" l="1"/>
  <c r="T14" i="1"/>
  <c r="U45" i="1" s="1"/>
  <c r="T38" i="1"/>
  <c r="T13" i="1"/>
  <c r="U38" i="1" s="1"/>
  <c r="T37" i="4"/>
  <c r="T13" i="4"/>
  <c r="U37" i="4" s="1"/>
  <c r="T14" i="4"/>
  <c r="U44" i="4" s="1"/>
  <c r="T4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jsvecova</author>
    <author>Matějková Soňa</author>
  </authors>
  <commentList>
    <comment ref="A10" authorId="0" shapeId="0" xr:uid="{00000000-0006-0000-0100-000001000000}">
      <text>
        <r>
          <rPr>
            <sz val="8"/>
            <color indexed="81"/>
            <rFont val="Tahoma"/>
            <family val="2"/>
            <charset val="238"/>
          </rPr>
          <t>dle ČSÚ</t>
        </r>
      </text>
    </comment>
    <comment ref="R10" authorId="1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Pro předpokládané stanovení ceny v roce 2024 lze do buňky R10 zadat předpokládanou hodnotu míry inflace za rok 2023. Údaj dostupný např. na stránkách ČSÚ:
https://www.czso.cz/csu/czso/mira_inflace</t>
        </r>
      </text>
    </comment>
    <comment ref="S10" authorId="1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Pro předpokládané stanovení ceny v roce 2025 lze do buňky S10 zadat předpokládanou hodnotu míry inflace za rok 2024. Údaj dostupný např. na stránkách ČSÚ:
https://www.czso.cz/csu/czso/mira_inflace</t>
        </r>
      </text>
    </comment>
    <comment ref="A35" authorId="0" shapeId="0" xr:uid="{00000000-0006-0000-0100-000006000000}">
      <text>
        <r>
          <rPr>
            <sz val="8"/>
            <color indexed="81"/>
            <rFont val="Tahoma"/>
            <family val="2"/>
            <charset val="238"/>
          </rPr>
          <t>Rok cenové úrovně nákladů a výnosů ve FA Příjemce (List „Info“ [buňka I26 či I27] dle verze modelu)</t>
        </r>
      </text>
    </comment>
    <comment ref="A37" authorId="0" shapeId="0" xr:uid="{00000000-0006-0000-0100-000007000000}">
      <text>
        <r>
          <rPr>
            <sz val="8"/>
            <color indexed="81"/>
            <rFont val="Tahoma"/>
            <family val="2"/>
            <charset val="238"/>
          </rPr>
          <t>Příjemce vyplní hodnotu z FA pro:,
VODNÉ
1. výzva - list „Náklady a příjmy“ [řádek 33]
ostatní výzvy - list „Náklady a příjmy s projektem“ [řádek 33]
či 
STOČNÉ
Příjemce vyplní hodnotu z FA pro:
1. výzva - list „Náklady a příjmy“ [řádek 39]
ostatní výzvy - list „Náklady a příjmy s projektem“ [řádek 39]</t>
        </r>
      </text>
    </comment>
    <comment ref="A42" authorId="0" shapeId="0" xr:uid="{00000000-0006-0000-0100-000008000000}">
      <text>
        <r>
          <rPr>
            <sz val="8"/>
            <color indexed="81"/>
            <rFont val="Tahoma"/>
            <family val="2"/>
            <charset val="238"/>
          </rPr>
          <t>Rok cenové úrovně nákladů a výnosů ve FA Příjemce (List „Info“ [buňka I26 či I27] dle verze modelu)</t>
        </r>
      </text>
    </comment>
    <comment ref="A44" authorId="0" shapeId="0" xr:uid="{00000000-0006-0000-0100-000009000000}">
      <text>
        <r>
          <rPr>
            <sz val="8"/>
            <color indexed="81"/>
            <rFont val="Tahoma"/>
            <family val="2"/>
            <charset val="238"/>
          </rPr>
          <t>Příjemce vyplní hodnotu z FA pro:,
VODNÉ
1. výzva - list „Náklady a příjmy“ [řádek 33]
ostatní výzvy - list „Náklady a příjmy s projektem“ [řádek 33]
či 
STOČNÉ
Příjemce vyplní hodnotu z FA pro:
1. výzva - list „Náklady a příjmy“ [řádek 39]
ostatní výzvy - list „Náklady a příjmy s projektem“ [řádek 39]</t>
        </r>
      </text>
    </comment>
    <comment ref="A49" authorId="0" shapeId="0" xr:uid="{00000000-0006-0000-0100-00000A000000}">
      <text>
        <r>
          <rPr>
            <sz val="8"/>
            <color indexed="81"/>
            <rFont val="Tahoma"/>
            <family val="2"/>
            <charset val="238"/>
          </rPr>
          <t>Rok cenové úrovně nákladů a výnosů ve FA Příjemce (List „Info“ [buňka I26 či I27] dle verze modelu)</t>
        </r>
      </text>
    </comment>
    <comment ref="A51" authorId="0" shapeId="0" xr:uid="{00000000-0006-0000-0100-00000B000000}">
      <text>
        <r>
          <rPr>
            <sz val="8"/>
            <color indexed="81"/>
            <rFont val="Tahoma"/>
            <family val="2"/>
            <charset val="238"/>
          </rPr>
          <t>Příjemce vyplní hodnotu z FA pro:,
VODNÉ
1. výzva - list „Náklady a příjmy“ [řádek 33]
ostatní výzvy - list „Náklady a příjmy s projektem“ [řádek 33]
či 
STOČNÉ
Příjemce vyplní hodnotu z FA pro:
1. výzva - list „Náklady a příjmy“ [řádek 39]
ostatní výzvy - list „Náklady a příjmy s projektem“ [řádek 39]</t>
        </r>
      </text>
    </comment>
    <comment ref="A56" authorId="0" shapeId="0" xr:uid="{00000000-0006-0000-0100-00000C000000}">
      <text>
        <r>
          <rPr>
            <sz val="8"/>
            <color indexed="81"/>
            <rFont val="Tahoma"/>
            <family val="2"/>
            <charset val="238"/>
          </rPr>
          <t>Rok cenové úrovně nákladů a výnosů ve FA Příjemce (List „Info“ [buňka I26 či I27] dle verze modelu)</t>
        </r>
      </text>
    </comment>
    <comment ref="A58" authorId="0" shapeId="0" xr:uid="{00000000-0006-0000-0100-00000D000000}">
      <text>
        <r>
          <rPr>
            <sz val="8"/>
            <color indexed="81"/>
            <rFont val="Tahoma"/>
            <family val="2"/>
            <charset val="238"/>
          </rPr>
          <t>Příjemce vyplní hodnotu z FA pro:,
VODNÉ
1. výzva - list „Náklady a příjmy“ [řádek 33]
ostatní výzvy - list „Náklady a příjmy s projektem“ [řádek 33]
či 
STOČNÉ
Příjemce vyplní hodnotu z FA pro:
1. výzva - list „Náklady a příjmy“ [řádek 39]
ostatní výzvy - list „Náklady a příjmy s projektem“ [řádek 39]</t>
        </r>
      </text>
    </comment>
    <comment ref="A63" authorId="0" shapeId="0" xr:uid="{00000000-0006-0000-0100-00000E000000}">
      <text>
        <r>
          <rPr>
            <sz val="8"/>
            <color indexed="81"/>
            <rFont val="Tahoma"/>
            <family val="2"/>
            <charset val="238"/>
          </rPr>
          <t>Rok cenové úrovně nákladů a výnosů ve FA Příjemce (List „Info“ [buňka I26 či I27] dle verze modelu)</t>
        </r>
      </text>
    </comment>
    <comment ref="A65" authorId="0" shapeId="0" xr:uid="{00000000-0006-0000-0100-00000F000000}">
      <text>
        <r>
          <rPr>
            <sz val="8"/>
            <color indexed="81"/>
            <rFont val="Tahoma"/>
            <family val="2"/>
            <charset val="238"/>
          </rPr>
          <t>Příjemce vyplní hodnotu z FA pro:,
VODNÉ
1. výzva - list „Náklady a příjmy“ [řádek 33]
ostatní výzvy - list „Náklady a příjmy s projektem“ [řádek 33]
či 
STOČNÉ
Příjemce vyplní hodnotu z FA pro:
1. výzva - list „Náklady a příjmy“ [řádek 39]
ostatní výzvy - list „Náklady a příjmy s projektem“ [řádek 39]</t>
        </r>
      </text>
    </comment>
    <comment ref="A70" authorId="0" shapeId="0" xr:uid="{00000000-0006-0000-0100-000010000000}">
      <text>
        <r>
          <rPr>
            <sz val="8"/>
            <color indexed="81"/>
            <rFont val="Tahoma"/>
            <family val="2"/>
            <charset val="238"/>
          </rPr>
          <t>Rok cenové úrovně nákladů a výnosů ve FA Příjemce (List „Info“ [buňka I26 či I27] dle verze modelu)</t>
        </r>
      </text>
    </comment>
    <comment ref="A72" authorId="0" shapeId="0" xr:uid="{00000000-0006-0000-0100-000011000000}">
      <text>
        <r>
          <rPr>
            <sz val="8"/>
            <color indexed="81"/>
            <rFont val="Tahoma"/>
            <family val="2"/>
            <charset val="238"/>
          </rPr>
          <t>Příjemce vyplní hodnotu z FA pro:,
VODNÉ
1. výzva - list „Náklady a příjmy“ [řádek 33]
ostatní výzvy - list „Náklady a příjmy s projektem“ [řádek 33]
či 
STOČNÉ
Příjemce vyplní hodnotu z FA pro:
1. výzva - list „Náklady a příjmy“ [řádek 39]
ostatní výzvy - list „Náklady a příjmy s projektem“ [řádek 39]</t>
        </r>
      </text>
    </comment>
    <comment ref="A77" authorId="0" shapeId="0" xr:uid="{00000000-0006-0000-0100-000012000000}">
      <text>
        <r>
          <rPr>
            <sz val="8"/>
            <color indexed="81"/>
            <rFont val="Tahoma"/>
            <family val="2"/>
            <charset val="238"/>
          </rPr>
          <t>Rok cenové úrovně nákladů a výnosů ve FA Příjemce (List „Info“ [buňka I26 či I27] dle verze modelu)</t>
        </r>
      </text>
    </comment>
    <comment ref="A79" authorId="0" shapeId="0" xr:uid="{00000000-0006-0000-0100-000013000000}">
      <text>
        <r>
          <rPr>
            <sz val="8"/>
            <color indexed="81"/>
            <rFont val="Tahoma"/>
            <family val="2"/>
            <charset val="238"/>
          </rPr>
          <t>Příjemce vyplní hodnotu z FA pro:,
VODNÉ
1. výzva - list „Náklady a příjmy“ [řádek 33]
ostatní výzvy - list „Náklady a příjmy s projektem“ [řádek 33]
či 
STOČNÉ
Příjemce vyplní hodnotu z FA pro:
1. výzva - list „Náklady a příjmy“ [řádek 39]
ostatní výzvy - list „Náklady a příjmy s projektem“ [řádek 39]</t>
        </r>
      </text>
    </comment>
    <comment ref="A83" authorId="0" shapeId="0" xr:uid="{00000000-0006-0000-0100-000014000000}">
      <text>
        <r>
          <rPr>
            <sz val="8"/>
            <color indexed="81"/>
            <rFont val="Tahoma"/>
            <family val="2"/>
            <charset val="238"/>
          </rPr>
          <t>Rok cenové úrovně nákladů a výnosů ve FA Příjemce (List „Info“ [buňka I26 či I27] dle verze modelu)</t>
        </r>
      </text>
    </comment>
    <comment ref="A85" authorId="0" shapeId="0" xr:uid="{00000000-0006-0000-0100-000015000000}">
      <text>
        <r>
          <rPr>
            <sz val="8"/>
            <color indexed="81"/>
            <rFont val="Tahoma"/>
            <family val="2"/>
            <charset val="238"/>
          </rPr>
          <t>Příjemce vyplní hodnotu z FA pro:,
VODNÉ
1. výzva - list „Náklady a příjmy“ [řádek 33]
ostatní výzvy - list „Náklady a příjmy s projektem“ [řádek 33]
či 
STOČNÉ
Příjemce vyplní hodnotu z FA pro:
1. výzva - list „Náklady a příjmy“ [řádek 39]
ostatní výzvy - list „Náklady a příjmy s projektem“ [řádek 39]</t>
        </r>
      </text>
    </comment>
    <comment ref="A90" authorId="0" shapeId="0" xr:uid="{00000000-0006-0000-0100-000016000000}">
      <text>
        <r>
          <rPr>
            <sz val="8"/>
            <color indexed="81"/>
            <rFont val="Tahoma"/>
            <family val="2"/>
            <charset val="238"/>
          </rPr>
          <t>Rok cenové úrovně nákladů a výnosů ve FA Příjemce (List „Info“ [buňka I26 či I27] dle verze modelu)</t>
        </r>
      </text>
    </comment>
    <comment ref="A92" authorId="0" shapeId="0" xr:uid="{00000000-0006-0000-0100-000017000000}">
      <text>
        <r>
          <rPr>
            <sz val="8"/>
            <color indexed="81"/>
            <rFont val="Tahoma"/>
            <family val="2"/>
            <charset val="238"/>
          </rPr>
          <t>Příjemce vyplní hodnotu z FA pro:,
VODNÉ
1. výzva - list „Náklady a příjmy“ [řádek 33]
ostatní výzvy - list „Náklady a příjmy s projektem“ [řádek 33]
či 
STOČNÉ
Příjemce vyplní hodnotu z FA pro:
1. výzva - list „Náklady a příjmy“ [řádek 39]
ostatní výzvy - list „Náklady a příjmy s projektem“ [řádek 39]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jsvecova</author>
    <author>Matějková Soňa</author>
  </authors>
  <commentList>
    <comment ref="A10" authorId="0" shapeId="0" xr:uid="{00000000-0006-0000-0200-000001000000}">
      <text>
        <r>
          <rPr>
            <sz val="8"/>
            <color indexed="81"/>
            <rFont val="Tahoma"/>
            <family val="2"/>
            <charset val="238"/>
          </rPr>
          <t>dle ČSÚ</t>
        </r>
      </text>
    </comment>
    <comment ref="R10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Pro předpokládané stanovení ceny v roce 2024 lze do buňky R10 zadat předpokládanou hodnotu míry inflace za rok 2023. Údaj dostupný např. na stránkách ČSÚ:
https://www.czso.cz/csu/czso/mira_inflace</t>
        </r>
      </text>
    </comment>
    <comment ref="S10" authorId="1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Matějková Soňa:</t>
        </r>
        <r>
          <rPr>
            <sz val="9"/>
            <color indexed="81"/>
            <rFont val="Tahoma"/>
            <family val="2"/>
            <charset val="238"/>
          </rPr>
          <t xml:space="preserve">
Pro předpokládané stanovení ceny v roce 2025 lze do buňky S10 zadat předpokládanou hodnotu míry inflace za rok 2024. Údaj dostupný např. na stránkách ČSÚ:
https://www.czso.cz/csu/czso/mira_inflace</t>
        </r>
      </text>
    </comment>
    <comment ref="A34" authorId="0" shapeId="0" xr:uid="{00000000-0006-0000-0200-000006000000}">
      <text>
        <r>
          <rPr>
            <sz val="8"/>
            <color indexed="81"/>
            <rFont val="Tahoma"/>
            <family val="2"/>
            <charset val="238"/>
          </rPr>
          <t>Rok cenové úrovně nákladů a výnosů ve FA Příjemce (List „Info“ [buňka I26 či I27] dle verze modelu)</t>
        </r>
      </text>
    </comment>
    <comment ref="A36" authorId="0" shapeId="0" xr:uid="{00000000-0006-0000-0200-000007000000}">
      <text>
        <r>
          <rPr>
            <sz val="8"/>
            <color indexed="81"/>
            <rFont val="Tahoma"/>
            <family val="2"/>
            <charset val="238"/>
          </rPr>
          <t>dle cenové kalkulace</t>
        </r>
      </text>
    </comment>
    <comment ref="A37" authorId="0" shapeId="0" xr:uid="{00000000-0006-0000-0200-000008000000}">
      <text>
        <r>
          <rPr>
            <sz val="8"/>
            <color indexed="81"/>
            <rFont val="Tahoma"/>
            <family val="2"/>
            <charset val="238"/>
          </rPr>
          <t>Pro porovnání cenové kalkulace s cenami z FA</t>
        </r>
      </text>
    </comment>
    <comment ref="A41" authorId="0" shapeId="0" xr:uid="{00000000-0006-0000-0200-000009000000}">
      <text>
        <r>
          <rPr>
            <sz val="8"/>
            <color indexed="81"/>
            <rFont val="Tahoma"/>
            <family val="2"/>
            <charset val="238"/>
          </rPr>
          <t>Rok cenové úrovně nákladů a výnosů ve FA Příjemce (List „Info“ [buňka I26 či I27] dle verze modelu)</t>
        </r>
      </text>
    </comment>
    <comment ref="A43" authorId="0" shapeId="0" xr:uid="{00000000-0006-0000-0200-00000A000000}">
      <text>
        <r>
          <rPr>
            <sz val="8"/>
            <color indexed="81"/>
            <rFont val="Tahoma"/>
            <family val="2"/>
            <charset val="238"/>
          </rPr>
          <t>dle cenové kalkulace</t>
        </r>
      </text>
    </comment>
    <comment ref="A44" authorId="0" shapeId="0" xr:uid="{00000000-0006-0000-0200-00000B000000}">
      <text>
        <r>
          <rPr>
            <sz val="8"/>
            <color indexed="81"/>
            <rFont val="Tahoma"/>
            <family val="2"/>
            <charset val="238"/>
          </rPr>
          <t>Pro porovnání cenové kalkulace s cenami z FA</t>
        </r>
      </text>
    </comment>
    <comment ref="A48" authorId="0" shapeId="0" xr:uid="{00000000-0006-0000-0200-00000C000000}">
      <text>
        <r>
          <rPr>
            <sz val="8"/>
            <color indexed="81"/>
            <rFont val="Tahoma"/>
            <family val="2"/>
            <charset val="238"/>
          </rPr>
          <t>Rok cenové úrovně nákladů a výnosů ve FA Příjemce (List „Info“ [buňka I26 či I27] dle verze modelu)</t>
        </r>
      </text>
    </comment>
    <comment ref="A50" authorId="0" shapeId="0" xr:uid="{00000000-0006-0000-0200-00000D000000}">
      <text>
        <r>
          <rPr>
            <sz val="8"/>
            <color indexed="81"/>
            <rFont val="Tahoma"/>
            <family val="2"/>
            <charset val="238"/>
          </rPr>
          <t>dle cenové kalkulace</t>
        </r>
      </text>
    </comment>
    <comment ref="A51" authorId="0" shapeId="0" xr:uid="{00000000-0006-0000-0200-00000E000000}">
      <text>
        <r>
          <rPr>
            <sz val="8"/>
            <color indexed="81"/>
            <rFont val="Tahoma"/>
            <family val="2"/>
            <charset val="238"/>
          </rPr>
          <t>Pro porovnání cenové kalkulace s cenami z FA</t>
        </r>
      </text>
    </comment>
    <comment ref="A55" authorId="0" shapeId="0" xr:uid="{00000000-0006-0000-0200-00000F000000}">
      <text>
        <r>
          <rPr>
            <sz val="8"/>
            <color indexed="81"/>
            <rFont val="Tahoma"/>
            <family val="2"/>
            <charset val="238"/>
          </rPr>
          <t>Rok cenové úrovně nákladů a výnosů ve FA Příjemce (List „Info“ [buňka I26 či I27] dle verze modelu)</t>
        </r>
      </text>
    </comment>
    <comment ref="A57" authorId="0" shapeId="0" xr:uid="{00000000-0006-0000-0200-000010000000}">
      <text>
        <r>
          <rPr>
            <sz val="8"/>
            <color indexed="81"/>
            <rFont val="Tahoma"/>
            <family val="2"/>
            <charset val="238"/>
          </rPr>
          <t>dle cenové kalkulace</t>
        </r>
      </text>
    </comment>
    <comment ref="A58" authorId="0" shapeId="0" xr:uid="{00000000-0006-0000-0200-000011000000}">
      <text>
        <r>
          <rPr>
            <sz val="8"/>
            <color indexed="81"/>
            <rFont val="Tahoma"/>
            <family val="2"/>
            <charset val="238"/>
          </rPr>
          <t>Pro porovnání cenové kalkulace s cenami z FA</t>
        </r>
      </text>
    </comment>
    <comment ref="A62" authorId="0" shapeId="0" xr:uid="{00000000-0006-0000-0200-000012000000}">
      <text>
        <r>
          <rPr>
            <sz val="8"/>
            <color indexed="81"/>
            <rFont val="Tahoma"/>
            <family val="2"/>
            <charset val="238"/>
          </rPr>
          <t>Rok cenové úrovně nákladů a výnosů ve FA Příjemce (List „Info“ [buňka I26 či I27] dle verze modelu)</t>
        </r>
      </text>
    </comment>
    <comment ref="A64" authorId="0" shapeId="0" xr:uid="{00000000-0006-0000-0200-000013000000}">
      <text>
        <r>
          <rPr>
            <sz val="8"/>
            <color indexed="81"/>
            <rFont val="Tahoma"/>
            <family val="2"/>
            <charset val="238"/>
          </rPr>
          <t>dle cenové kalkulace</t>
        </r>
      </text>
    </comment>
    <comment ref="A65" authorId="0" shapeId="0" xr:uid="{00000000-0006-0000-0200-000014000000}">
      <text>
        <r>
          <rPr>
            <sz val="8"/>
            <color indexed="81"/>
            <rFont val="Tahoma"/>
            <family val="2"/>
            <charset val="238"/>
          </rPr>
          <t>Pro porovnání cenové kalkulace s cenami z FA</t>
        </r>
      </text>
    </comment>
    <comment ref="A69" authorId="0" shapeId="0" xr:uid="{00000000-0006-0000-0200-000015000000}">
      <text>
        <r>
          <rPr>
            <sz val="8"/>
            <color indexed="81"/>
            <rFont val="Tahoma"/>
            <family val="2"/>
            <charset val="238"/>
          </rPr>
          <t>Rok cenové úrovně nákladů a výnosů ve FA Příjemce (List „Info“ [buňka I26 či I27] dle verze modelu)</t>
        </r>
      </text>
    </comment>
    <comment ref="A71" authorId="0" shapeId="0" xr:uid="{00000000-0006-0000-0200-000016000000}">
      <text>
        <r>
          <rPr>
            <sz val="8"/>
            <color indexed="81"/>
            <rFont val="Tahoma"/>
            <family val="2"/>
            <charset val="238"/>
          </rPr>
          <t>dle cenové kalkulace</t>
        </r>
      </text>
    </comment>
    <comment ref="A72" authorId="0" shapeId="0" xr:uid="{00000000-0006-0000-0200-000017000000}">
      <text>
        <r>
          <rPr>
            <sz val="8"/>
            <color indexed="81"/>
            <rFont val="Tahoma"/>
            <family val="2"/>
            <charset val="238"/>
          </rPr>
          <t>Pro porovnání cenové kalkulace s cenami z FA</t>
        </r>
      </text>
    </comment>
    <comment ref="A76" authorId="0" shapeId="0" xr:uid="{00000000-0006-0000-0200-000018000000}">
      <text>
        <r>
          <rPr>
            <sz val="8"/>
            <color indexed="81"/>
            <rFont val="Tahoma"/>
            <family val="2"/>
            <charset val="238"/>
          </rPr>
          <t>Rok cenové úrovně nákladů a výnosů ve FA Příjemce (List „Info“ [buňka I26 či I27] dle verze modelu)</t>
        </r>
      </text>
    </comment>
    <comment ref="A78" authorId="0" shapeId="0" xr:uid="{00000000-0006-0000-0200-000019000000}">
      <text>
        <r>
          <rPr>
            <sz val="8"/>
            <color indexed="81"/>
            <rFont val="Tahoma"/>
            <family val="2"/>
            <charset val="238"/>
          </rPr>
          <t>dle cenové kalkulace</t>
        </r>
      </text>
    </comment>
    <comment ref="A79" authorId="0" shapeId="0" xr:uid="{00000000-0006-0000-0200-00001A000000}">
      <text>
        <r>
          <rPr>
            <sz val="8"/>
            <color indexed="81"/>
            <rFont val="Tahoma"/>
            <family val="2"/>
            <charset val="238"/>
          </rPr>
          <t>Pro porovnání cenové kalkulace s cenami z FA</t>
        </r>
      </text>
    </comment>
    <comment ref="A83" authorId="0" shapeId="0" xr:uid="{00000000-0006-0000-0200-00001B000000}">
      <text>
        <r>
          <rPr>
            <sz val="8"/>
            <color indexed="81"/>
            <rFont val="Tahoma"/>
            <family val="2"/>
            <charset val="238"/>
          </rPr>
          <t>Rok cenové úrovně nákladů a výnosů ve FA Příjemce (List „Info“ [buňka I26 či I27] dle verze modelu)</t>
        </r>
      </text>
    </comment>
    <comment ref="A85" authorId="0" shapeId="0" xr:uid="{00000000-0006-0000-0200-00001C000000}">
      <text>
        <r>
          <rPr>
            <sz val="8"/>
            <color indexed="81"/>
            <rFont val="Tahoma"/>
            <family val="2"/>
            <charset val="238"/>
          </rPr>
          <t>dle cenové kalkulace</t>
        </r>
      </text>
    </comment>
    <comment ref="A86" authorId="0" shapeId="0" xr:uid="{00000000-0006-0000-0200-00001D000000}">
      <text>
        <r>
          <rPr>
            <sz val="8"/>
            <color indexed="81"/>
            <rFont val="Tahoma"/>
            <family val="2"/>
            <charset val="238"/>
          </rPr>
          <t>Pro porovnání cenové kalkulace s cenami z FA</t>
        </r>
      </text>
    </comment>
    <comment ref="A90" authorId="0" shapeId="0" xr:uid="{00000000-0006-0000-0200-00001E000000}">
      <text>
        <r>
          <rPr>
            <sz val="8"/>
            <color indexed="81"/>
            <rFont val="Tahoma"/>
            <family val="2"/>
            <charset val="238"/>
          </rPr>
          <t>Rok cenové úrovně nákladů a výnosů ve FA Příjemce (List „Info“ [buňka I26 či I27] dle verze modelu)</t>
        </r>
      </text>
    </comment>
    <comment ref="A92" authorId="0" shapeId="0" xr:uid="{00000000-0006-0000-0200-00001F000000}">
      <text>
        <r>
          <rPr>
            <sz val="8"/>
            <color indexed="81"/>
            <rFont val="Tahoma"/>
            <family val="2"/>
            <charset val="238"/>
          </rPr>
          <t>dle cenové kalkulace</t>
        </r>
      </text>
    </comment>
    <comment ref="A93" authorId="0" shapeId="0" xr:uid="{00000000-0006-0000-0200-000020000000}">
      <text>
        <r>
          <rPr>
            <sz val="8"/>
            <color indexed="81"/>
            <rFont val="Tahoma"/>
            <family val="2"/>
            <charset val="238"/>
          </rPr>
          <t>Pro porovnání cenové kalkulace s cenami z FA</t>
        </r>
      </text>
    </comment>
  </commentList>
</comments>
</file>

<file path=xl/sharedStrings.xml><?xml version="1.0" encoding="utf-8"?>
<sst xmlns="http://schemas.openxmlformats.org/spreadsheetml/2006/main" count="212" uniqueCount="76">
  <si>
    <t>rok</t>
  </si>
  <si>
    <t>Cenová úroveň zpracování FA</t>
  </si>
  <si>
    <r>
      <t>(kč/m</t>
    </r>
    <r>
      <rPr>
        <i/>
        <vertAlign val="superscript"/>
        <sz val="10"/>
        <rFont val="Arial"/>
        <family val="2"/>
        <charset val="238"/>
      </rPr>
      <t>3</t>
    </r>
    <r>
      <rPr>
        <i/>
        <sz val="10"/>
        <rFont val="Arial"/>
        <family val="2"/>
        <charset val="238"/>
      </rPr>
      <t>)</t>
    </r>
  </si>
  <si>
    <t>Příklad přepočtu stálých cen pro vodné a stočné z FA projektu</t>
  </si>
  <si>
    <t>1.</t>
  </si>
  <si>
    <t>2.</t>
  </si>
  <si>
    <t>Stálá cena pro vodné/stočné bez DPH převzata z FA projektu:</t>
  </si>
  <si>
    <t>Běžná cena pro vodné/stočné bez DPH běžné ceny</t>
  </si>
  <si>
    <t xml:space="preserve">Roční míra inflace spotřebitelských cen za daný rok (%) </t>
  </si>
  <si>
    <t xml:space="preserve">Index spotřebitelských cen z 2007 k 31.12 na </t>
  </si>
  <si>
    <t xml:space="preserve">Index spotřebitelských cen z 2008 k 31.12 na </t>
  </si>
  <si>
    <t xml:space="preserve">Index spotřebitelských cen z 2009 k 31.12 na </t>
  </si>
  <si>
    <t xml:space="preserve">Index spotřebitelských cen z 2010 k 31.12 na </t>
  </si>
  <si>
    <t>-</t>
  </si>
  <si>
    <t>Stálá cena pro vodné/stočné bez DPH:</t>
  </si>
  <si>
    <t>Běžná cena pro vodné/stočné bez DPH:</t>
  </si>
  <si>
    <t>Příklad přepočtu běžných cen pro vodné a stočné z cenové kalkulace</t>
  </si>
  <si>
    <t>3.</t>
  </si>
  <si>
    <t>4.</t>
  </si>
  <si>
    <t>Níže jsou uvedeny příklady přepočtu stálých cen na běžné ceny.</t>
  </si>
  <si>
    <t>Je možné využít žlutě podbarvené řádky k vlastním přepočtům.</t>
  </si>
  <si>
    <t>Níže jsou uvedeny příklady přepočtu běžných cen na stálé ceny.</t>
  </si>
  <si>
    <t>5.</t>
  </si>
  <si>
    <t xml:space="preserve">Index spotřebitelských cen z 2011 k 31.12 na </t>
  </si>
  <si>
    <t>6.</t>
  </si>
  <si>
    <t xml:space="preserve">Index spotřebitelských cen z 2012 k 31.12 na </t>
  </si>
  <si>
    <t>AKTUALIZACE FA/FEA K VYDÁNÍ ROPD A ZVA</t>
  </si>
  <si>
    <t>Roky</t>
  </si>
  <si>
    <t xml:space="preserve">Příjem (tis. Kč) - běžné ceny </t>
  </si>
  <si>
    <t>Inflace spotřebitelských cen za daný rok (%)</t>
  </si>
  <si>
    <t xml:space="preserve">Příjem (tis. Kč) - stálé ceny roku 2008 </t>
  </si>
  <si>
    <t>1 500/(1+6,3%) =</t>
  </si>
  <si>
    <t>1 850/ (1+1,5%)/ (1+1,0%)/ (1+6,3%)=</t>
  </si>
  <si>
    <t>7.</t>
  </si>
  <si>
    <t xml:space="preserve">Pro aktualizaci FA/FEA před RoPD je umožněno aktualizovat pouze tyto následující údaje: předpokládané datum zahájení a ukončení realizace projektu, změna „plátcovství“ DPH, výše ceny pro vodné/stočné a žadatelem definovaná cena vodného/stočného na listu „Modul priority“ (a to pouze je-li již vybírána a zároveň, není žádoucí snižovat předdefinované hodnoty ze žádosti), výše investičních nákladů projektu stanovených na základě uskutečněných výběrových řízení a výše zdrojů na dofinancování projektu ze strany žadatele. Ostatní vstupní hodnoty již musí být v rámci přípravy projektu co nejpřesněji stanoveny, tzn. jejich případné změny mají marginální vliv na výsledky FA/FEA.
</t>
  </si>
  <si>
    <t>V rámci položky „Cena pro stočné bez DPH“ je nutné vyplnit předpokládanou cenu pro vodné/stočné bez DPH. Cena musí být buď stanovena na základě podrobné/orientační kalkulace provozních nákladů nebo musí korespondovat s výší ceny v místě obvyklé (cena z okolních tarifových oblastí).</t>
  </si>
  <si>
    <t xml:space="preserve">SFŽP ČR si vyhrazuje právo k provedeným aktualizacím údajů v FA/FEA  požadovat od žadatele doložení dodatečných podkladů, či doplňujících informací. </t>
  </si>
  <si>
    <r>
      <t xml:space="preserve">Pro zajištění korektnosti výpočtu, musí být aktualizace FA/FEA provedena v takové verzi modelu FA/FEA, ve které ji žadatel předložil jako přílohu k žádosti o podporu na projekt, tzn. tomu odpovídající cenové úrovni. Z tohoto důvodu je zapotřebí, aby byly zadávané hodnoty nákladů a příjmů, např. jednotkové ceny, upraveny na správnou cenovou úroveň, a to v souladu s cenovou úrovní uvedenou na listu „Info“ [buňka I27]. Přepočet na odpovídající cenovou úroveň bude prováděn na základě inflace spotřebitelských cen, které žadatel získá např. z webových stránek Českého statistického úřadu </t>
    </r>
    <r>
      <rPr>
        <sz val="10"/>
        <color indexed="62"/>
        <rFont val="Calibri"/>
        <family val="2"/>
        <charset val="238"/>
      </rPr>
      <t>www.czso.cz</t>
    </r>
    <r>
      <rPr>
        <sz val="10"/>
        <rFont val="Calibri"/>
        <family val="2"/>
        <charset val="238"/>
      </rPr>
      <t xml:space="preserve"> (kde jsou pravidelně aktualizovány). </t>
    </r>
  </si>
  <si>
    <t>8.</t>
  </si>
  <si>
    <t xml:space="preserve">Index spotřebitelských cen z 2013 k 31.12 na </t>
  </si>
  <si>
    <t>1,4</t>
  </si>
  <si>
    <t>0,4</t>
  </si>
  <si>
    <t xml:space="preserve">Index spotřebitelských cen z 2014 k 31.12 na </t>
  </si>
  <si>
    <t>9.</t>
  </si>
  <si>
    <t xml:space="preserve">Index spotřebitelských cen z 2015 k 31.12 na </t>
  </si>
  <si>
    <t xml:space="preserve">Index spotřebitelských cen z 2016 k 31.12 na </t>
  </si>
  <si>
    <t xml:space="preserve">Index spotřebitelských cen z 2017 k 31.12 na </t>
  </si>
  <si>
    <t xml:space="preserve">Index spotřebitelských cen z 2018 k 31.12 na </t>
  </si>
  <si>
    <t xml:space="preserve">Index spotřebitelských cen z 2019 k 31.12 na </t>
  </si>
  <si>
    <t xml:space="preserve">Index spotřebitelských cen z 2020 k 31.12 na </t>
  </si>
  <si>
    <t>Přepočet cenové úrovně je prováděn vždy k začátku daného roku tak, že běžné ceny např. roku 2009, 2010, 2011 atd. (v případě, že cenová úroveň modelu FA/FEA je 2008) musí být převedeny na cenovou úroveň roku 2008 pomocí skutečných inflací spotřebitelských cen. Názorný postup přepočtení na danou cenovou úroveň je uveden v tabulce níže.</t>
  </si>
  <si>
    <t>Dle požadavků aktuální Směrnice MŽP č. 6/2014 pro předkládání žádostí a o poskytování finančních prostředků pro projekty z Operačního programu Životní prostředí včetně spolufinancování ze Státního fondu životního prostředí České republiky (dále jen „SFŽP“) a státního rozpočtu České republiky – kapitoly 315 (životní prostředí) ŽP v případném novelizovaném znění, musí žadatel pro vydání „Rozhodnutí o poskytnutí dotace“ (dále jen „RoPD“) a/nebo k „Závěrečnému vyhodnocení akce“ (dále jen „ZVA“), předložit aktualizaci FA/FEA na základě skutečných dat, které jsou k RoPD a ZVA známa. Finanční analýza bude doplněna zprávou s vysvětlením údajů a dat použitých ke zpracování aktualizace Finanční analýzy.</t>
  </si>
  <si>
    <t>2,1</t>
  </si>
  <si>
    <t xml:space="preserve">Index spotřebitelských cen z 2021 k 31.12 na </t>
  </si>
  <si>
    <t xml:space="preserve">Index spotřebitelských cen z 2022 k 31.12 na </t>
  </si>
  <si>
    <t xml:space="preserve">Index spotřebitelských cen z 2023 k 31.12 na </t>
  </si>
  <si>
    <t xml:space="preserve">Index spotřebitelských cen z 2024 k 31.12 na </t>
  </si>
  <si>
    <t xml:space="preserve">Index spotřebitelských cen z 2025 k 31.12 na </t>
  </si>
  <si>
    <t>3150/ (1+2,1%)+(1+2,5%)/(1+0,7%)/(1+0,3%)/(1+0,4%)/(1+1,4%)/(1+3,3%)/(1+1,9%)/(1+1,5%)/(1+1%)/(1+6,3%)=</t>
  </si>
  <si>
    <t>3000/ (1+2,5%)/(1+0,7%)/(1+0,3%)/(1+0,4%)/(1+1,4%)/(1+3,3%)/(1+1,9%)/(1+1,5%)/(1+1%)/(1+6,3%)=</t>
  </si>
  <si>
    <t>2750/ (1+0,7%)/(1+0,3%)/(1+0,4%)/(1+1,4%)/(1+3,3%)/(1+1,9%)/(1+1,5%)/(1+1%)/(1+6,3%)=</t>
  </si>
  <si>
    <t>2600/ (1+0,3%)/(1+0,4%)/(1+1,4%)/(1+3,3%)/(1+1,9%)/(1+1,5%)/(1+1%)/(1+6,3%)=</t>
  </si>
  <si>
    <t>2450/ (1+0,4%)/(1+1,4%)/(1+3,3%)/(1+1,9%)/(1+1,5%)/(1+1%)/(1+6,3%)=</t>
  </si>
  <si>
    <t>1 700/ (1+1,0%)/ (1+6,3%)=</t>
  </si>
  <si>
    <t>2000/ (1+1,9%)/(1+1,5%)/(1+1%)/(1+6,3%)=</t>
  </si>
  <si>
    <t>2150/ (1+3,3%)/(1+1,9%)/(1+1,5%)/(1+1%)/(1+6,3%)=</t>
  </si>
  <si>
    <t>2300/ (1+1,4%)/(1+3,3%)/(1+1,9%)/(1+1,5%)/(1+1%)/(1+6,3%)=</t>
  </si>
  <si>
    <t>2,8</t>
  </si>
  <si>
    <r>
      <rPr>
        <sz val="10"/>
        <rFont val="Calibri"/>
        <family val="2"/>
        <charset val="238"/>
        <scheme val="minor"/>
      </rPr>
      <t xml:space="preserve">3300/ </t>
    </r>
    <r>
      <rPr>
        <sz val="10"/>
        <rFont val="Calibri"/>
        <family val="2"/>
        <charset val="238"/>
      </rPr>
      <t>(1+2,8%)/(1+2,1%</t>
    </r>
    <r>
      <rPr>
        <sz val="10"/>
        <color indexed="8"/>
        <rFont val="Calibri"/>
        <family val="2"/>
        <charset val="238"/>
      </rPr>
      <t>)/(1+2,5%)/(1+0,7%)/(1+0,3%)/(1+0,4%)/(1+1,4%)/(1+3,3%)/(1+1,9%)/(1+1,5%)/(1+1%)/(1+6,3%)</t>
    </r>
  </si>
  <si>
    <r>
      <t xml:space="preserve">3450/ </t>
    </r>
    <r>
      <rPr>
        <sz val="10"/>
        <rFont val="Calibri"/>
        <family val="2"/>
        <charset val="238"/>
      </rPr>
      <t>(1+3,2%)/(1+2,8%)/(1+2,1%)/(1+2,5%)/(1+0,7%)/(1+0,3%)/(1+0,4%)/(1+1,4%)/(1+3,3%)/(1+1,9%)/(1+1,5%)/(1+1%)/(1+6,3%)</t>
    </r>
  </si>
  <si>
    <r>
      <t xml:space="preserve">3600/ </t>
    </r>
    <r>
      <rPr>
        <sz val="10"/>
        <color theme="1"/>
        <rFont val="Calibri"/>
        <family val="2"/>
        <charset val="238"/>
      </rPr>
      <t>(1+3,8%)/(1+3,2%)</t>
    </r>
    <r>
      <rPr>
        <sz val="10"/>
        <rFont val="Calibri"/>
        <family val="2"/>
        <charset val="238"/>
      </rPr>
      <t>/(1+2,8%)/(1+2,1%)/(1+2,5%</t>
    </r>
    <r>
      <rPr>
        <sz val="10"/>
        <color indexed="8"/>
        <rFont val="Calibri"/>
        <family val="2"/>
        <charset val="238"/>
      </rPr>
      <t>)/(1+0,7%)/(1+0,3%)/(1+0,4%)/(1+1,4%)/(1+3,3%)/(1+1,9%)/(1+1,5%)/(1+1%)/(1+6,3%)</t>
    </r>
  </si>
  <si>
    <t>15,1</t>
  </si>
  <si>
    <t>3,8</t>
  </si>
  <si>
    <r>
      <t>3750/</t>
    </r>
    <r>
      <rPr>
        <sz val="10"/>
        <rFont val="Calibri"/>
        <family val="2"/>
        <charset val="238"/>
      </rPr>
      <t xml:space="preserve"> (1+15,1%)/(1+3,8%)/(1+3,2%)/(1+2,8%)/(1+2,1%)/(1+2,5%)/(1+0,7%)/(1+0,3%)/(1+0,4%)/(1+1,4%)/(1+3,3%)/(1+1,9%)/(1+1,5%)/(1+1%)/(1+6,3%)</t>
    </r>
  </si>
  <si>
    <r>
      <t>3900</t>
    </r>
    <r>
      <rPr>
        <sz val="10"/>
        <rFont val="Calibri"/>
        <family val="2"/>
        <charset val="238"/>
        <scheme val="minor"/>
      </rPr>
      <t xml:space="preserve">/ </t>
    </r>
    <r>
      <rPr>
        <sz val="10"/>
        <rFont val="Calibri"/>
        <family val="2"/>
        <charset val="238"/>
      </rPr>
      <t>(1+</t>
    </r>
    <r>
      <rPr>
        <sz val="10"/>
        <color indexed="10"/>
        <rFont val="Calibri"/>
        <family val="2"/>
        <charset val="238"/>
      </rPr>
      <t>1%</t>
    </r>
    <r>
      <rPr>
        <sz val="10"/>
        <rFont val="Calibri"/>
        <family val="2"/>
        <charset val="238"/>
      </rPr>
      <t>)/(1+15,1%)/(1+3,8%)/(1+3,2%)/(1+2,8%)/(1+2,1%)/(1+2,5%)/(1+0</t>
    </r>
    <r>
      <rPr>
        <sz val="10"/>
        <color indexed="8"/>
        <rFont val="Calibri"/>
        <family val="2"/>
        <charset val="238"/>
      </rPr>
      <t>,7%)/(1+0,3%)/(1+0,4%)/(1+1,4%)/(1+3,3%)/(1+1,9%)/(1+1,5%)/(1+1%)/(1+6,3%)</t>
    </r>
  </si>
  <si>
    <r>
      <t xml:space="preserve">4050/  </t>
    </r>
    <r>
      <rPr>
        <sz val="10"/>
        <rFont val="Calibri"/>
        <family val="2"/>
        <charset val="238"/>
      </rPr>
      <t>(1+</t>
    </r>
    <r>
      <rPr>
        <sz val="10"/>
        <color indexed="10"/>
        <rFont val="Calibri"/>
        <family val="2"/>
        <charset val="238"/>
      </rPr>
      <t>1%</t>
    </r>
    <r>
      <rPr>
        <sz val="10"/>
        <rFont val="Calibri"/>
        <family val="2"/>
        <charset val="238"/>
      </rPr>
      <t>)+(1+</t>
    </r>
    <r>
      <rPr>
        <sz val="10"/>
        <color indexed="10"/>
        <rFont val="Calibri"/>
        <family val="2"/>
        <charset val="238"/>
      </rPr>
      <t>1%</t>
    </r>
    <r>
      <rPr>
        <sz val="10"/>
        <rFont val="Calibri"/>
        <family val="2"/>
        <charset val="238"/>
      </rPr>
      <t>)+(1+15,1%)+(1+3,8%)+(1+3,2%)+(1+2,8%)+(1+2,1%)+(1+2,5%)/(1+0,7%)/(1+</t>
    </r>
    <r>
      <rPr>
        <sz val="10"/>
        <color indexed="8"/>
        <rFont val="Calibri"/>
        <family val="2"/>
        <charset val="238"/>
      </rPr>
      <t>0,3%)/(1+0,4%)/(1+1,4%)/(1+3,3%)/(1+1,9%)/(1+1,5%)/(1+1%)/(1+6,3%)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</si>
</sst>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K_č_-;\-* #,##0.00\ _K_č_-;_-* &quot;-&quot;??\ _K_č_-;_-@_-"/>
    <numFmt numFmtId="165" formatCode="_-* #,##0.00_-;\(#,##0.00\)_-;_-* &quot;-&quot;??_-;_-@_-"/>
    <numFmt numFmtId="166" formatCode="0.0000"/>
    <numFmt numFmtId="167" formatCode="_-* ###0_-;\(###0\)_-;_-* &quot;-&quot;??_-;_-@_-"/>
    <numFmt numFmtId="168" formatCode="0.0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6"/>
      <color indexed="18"/>
      <name val="Tahoma"/>
      <family val="2"/>
      <charset val="238"/>
    </font>
    <font>
      <sz val="10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000080"/>
      </top>
      <bottom style="thick">
        <color rgb="FF000080"/>
      </bottom>
      <diagonal/>
    </border>
    <border>
      <left/>
      <right/>
      <top/>
      <bottom style="medium">
        <color rgb="FF000080"/>
      </bottom>
      <diagonal/>
    </border>
    <border>
      <left/>
      <right/>
      <top/>
      <bottom style="thick">
        <color rgb="FF000080"/>
      </bottom>
      <diagonal/>
    </border>
    <border>
      <left/>
      <right/>
      <top style="medium">
        <color rgb="FF000080"/>
      </top>
      <bottom/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165" fontId="5" fillId="2" borderId="1" xfId="2" applyNumberFormat="1" applyFont="1" applyFill="1" applyBorder="1" applyAlignment="1" applyProtection="1">
      <alignment horizontal="right"/>
    </xf>
    <xf numFmtId="166" fontId="1" fillId="2" borderId="1" xfId="4" applyNumberFormat="1" applyFill="1" applyBorder="1" applyProtection="1"/>
    <xf numFmtId="166" fontId="5" fillId="2" borderId="1" xfId="4" applyNumberFormat="1" applyFont="1" applyFill="1" applyBorder="1" applyProtection="1"/>
    <xf numFmtId="165" fontId="5" fillId="5" borderId="1" xfId="1" applyNumberFormat="1" applyFont="1" applyFill="1" applyBorder="1" applyAlignment="1" applyProtection="1">
      <alignment horizontal="right"/>
      <protection locked="0"/>
    </xf>
    <xf numFmtId="165" fontId="5" fillId="6" borderId="0" xfId="2" applyNumberFormat="1" applyFont="1" applyFill="1" applyBorder="1" applyAlignment="1" applyProtection="1">
      <alignment horizontal="right"/>
    </xf>
    <xf numFmtId="0" fontId="12" fillId="7" borderId="2" xfId="4" applyFont="1" applyFill="1" applyBorder="1" applyAlignment="1" applyProtection="1">
      <alignment vertical="center"/>
    </xf>
    <xf numFmtId="0" fontId="12" fillId="7" borderId="3" xfId="4" applyFont="1" applyFill="1" applyBorder="1" applyAlignment="1" applyProtection="1">
      <alignment vertical="center"/>
    </xf>
    <xf numFmtId="0" fontId="12" fillId="7" borderId="4" xfId="4" applyFont="1" applyFill="1" applyBorder="1" applyAlignment="1" applyProtection="1">
      <alignment vertical="center"/>
    </xf>
    <xf numFmtId="165" fontId="5" fillId="2" borderId="0" xfId="1" applyNumberFormat="1" applyFont="1" applyFill="1" applyBorder="1" applyAlignment="1" applyProtection="1">
      <alignment horizontal="right"/>
    </xf>
    <xf numFmtId="166" fontId="5" fillId="2" borderId="0" xfId="4" applyNumberFormat="1" applyFont="1" applyFill="1" applyBorder="1" applyProtection="1"/>
    <xf numFmtId="0" fontId="0" fillId="6" borderId="0" xfId="0" applyFill="1" applyProtection="1"/>
    <xf numFmtId="0" fontId="0" fillId="0" borderId="0" xfId="0" applyProtection="1"/>
    <xf numFmtId="0" fontId="26" fillId="2" borderId="0" xfId="4" applyFont="1" applyFill="1" applyAlignment="1" applyProtection="1">
      <alignment vertical="center"/>
    </xf>
    <xf numFmtId="0" fontId="27" fillId="2" borderId="0" xfId="4" applyFont="1" applyFill="1" applyAlignment="1" applyProtection="1">
      <alignment vertical="center"/>
    </xf>
    <xf numFmtId="167" fontId="27" fillId="2" borderId="0" xfId="1" applyNumberFormat="1" applyFont="1" applyFill="1" applyBorder="1" applyAlignment="1" applyProtection="1">
      <alignment horizontal="right" vertical="center"/>
    </xf>
    <xf numFmtId="0" fontId="1" fillId="2" borderId="0" xfId="4" applyFill="1" applyAlignment="1" applyProtection="1">
      <alignment vertical="center"/>
    </xf>
    <xf numFmtId="0" fontId="1" fillId="2" borderId="0" xfId="4" applyFill="1" applyProtection="1"/>
    <xf numFmtId="0" fontId="13" fillId="2" borderId="0" xfId="4" applyFont="1" applyFill="1" applyAlignment="1" applyProtection="1">
      <alignment vertical="center"/>
    </xf>
    <xf numFmtId="0" fontId="9" fillId="2" borderId="0" xfId="4" applyFont="1" applyFill="1" applyAlignment="1" applyProtection="1">
      <alignment vertical="center"/>
    </xf>
    <xf numFmtId="167" fontId="9" fillId="2" borderId="0" xfId="1" applyNumberFormat="1" applyFont="1" applyFill="1" applyBorder="1" applyAlignment="1" applyProtection="1">
      <alignment horizontal="right" vertical="center"/>
    </xf>
    <xf numFmtId="0" fontId="1" fillId="2" borderId="1" xfId="4" applyFill="1" applyBorder="1" applyProtection="1"/>
    <xf numFmtId="1" fontId="8" fillId="4" borderId="0" xfId="3" applyNumberFormat="1" applyFont="1" applyFill="1" applyBorder="1" applyAlignment="1" applyProtection="1">
      <alignment horizontal="right" vertical="center"/>
    </xf>
    <xf numFmtId="0" fontId="5" fillId="2" borderId="1" xfId="4" applyFont="1" applyFill="1" applyBorder="1" applyProtection="1"/>
    <xf numFmtId="0" fontId="1" fillId="0" borderId="0" xfId="4" applyProtection="1"/>
    <xf numFmtId="10" fontId="7" fillId="2" borderId="0" xfId="6" applyNumberFormat="1" applyFont="1" applyFill="1" applyBorder="1" applyAlignment="1" applyProtection="1">
      <alignment horizontal="center"/>
    </xf>
    <xf numFmtId="0" fontId="1" fillId="2" borderId="1" xfId="4" applyFont="1" applyFill="1" applyBorder="1" applyProtection="1"/>
    <xf numFmtId="0" fontId="12" fillId="2" borderId="1" xfId="4" applyFont="1" applyFill="1" applyBorder="1" applyProtection="1"/>
    <xf numFmtId="167" fontId="14" fillId="2" borderId="1" xfId="1" applyNumberFormat="1" applyFont="1" applyFill="1" applyBorder="1" applyAlignment="1" applyProtection="1">
      <alignment horizontal="right"/>
    </xf>
    <xf numFmtId="0" fontId="10" fillId="4" borderId="1" xfId="4" applyFont="1" applyFill="1" applyBorder="1" applyAlignment="1" applyProtection="1">
      <alignment horizontal="right"/>
    </xf>
    <xf numFmtId="0" fontId="2" fillId="2" borderId="1" xfId="4" applyFont="1" applyFill="1" applyBorder="1" applyProtection="1"/>
    <xf numFmtId="0" fontId="12" fillId="2" borderId="0" xfId="4" applyFont="1" applyFill="1" applyBorder="1" applyProtection="1"/>
    <xf numFmtId="0" fontId="2" fillId="2" borderId="0" xfId="4" applyFont="1" applyFill="1" applyBorder="1" applyProtection="1"/>
    <xf numFmtId="0" fontId="28" fillId="2" borderId="0" xfId="4" applyFont="1" applyFill="1" applyAlignment="1" applyProtection="1">
      <alignment vertical="center"/>
    </xf>
    <xf numFmtId="0" fontId="0" fillId="0" borderId="0" xfId="0" applyFill="1" applyProtection="1"/>
    <xf numFmtId="164" fontId="0" fillId="6" borderId="0" xfId="0" applyNumberFormat="1" applyFill="1" applyProtection="1"/>
    <xf numFmtId="164" fontId="0" fillId="0" borderId="0" xfId="0" applyNumberFormat="1" applyFill="1" applyProtection="1"/>
    <xf numFmtId="165" fontId="5" fillId="2" borderId="1" xfId="1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1" fillId="2" borderId="0" xfId="4" applyFont="1" applyFill="1" applyBorder="1" applyProtection="1"/>
    <xf numFmtId="165" fontId="1" fillId="2" borderId="1" xfId="2" applyNumberFormat="1" applyFont="1" applyFill="1" applyBorder="1" applyAlignment="1" applyProtection="1">
      <alignment horizontal="right"/>
    </xf>
    <xf numFmtId="0" fontId="14" fillId="2" borderId="1" xfId="4" applyFont="1" applyFill="1" applyBorder="1" applyProtection="1"/>
    <xf numFmtId="10" fontId="1" fillId="8" borderId="1" xfId="1" applyNumberFormat="1" applyFont="1" applyFill="1" applyBorder="1" applyAlignment="1" applyProtection="1">
      <alignment horizontal="right"/>
      <protection locked="0"/>
    </xf>
    <xf numFmtId="10" fontId="7" fillId="3" borderId="1" xfId="6" applyNumberFormat="1" applyFont="1" applyFill="1" applyBorder="1" applyAlignment="1" applyProtection="1">
      <alignment horizontal="right"/>
    </xf>
    <xf numFmtId="10" fontId="5" fillId="3" borderId="1" xfId="6" applyNumberFormat="1" applyFont="1" applyFill="1" applyBorder="1" applyAlignment="1" applyProtection="1">
      <alignment horizontal="right"/>
    </xf>
    <xf numFmtId="10" fontId="1" fillId="3" borderId="1" xfId="6" applyNumberFormat="1" applyFont="1" applyFill="1" applyBorder="1" applyAlignment="1" applyProtection="1">
      <alignment horizontal="right"/>
    </xf>
    <xf numFmtId="10" fontId="1" fillId="8" borderId="1" xfId="6" applyNumberFormat="1" applyFont="1" applyFill="1" applyBorder="1" applyAlignment="1" applyProtection="1">
      <alignment horizontal="right"/>
      <protection locked="0"/>
    </xf>
    <xf numFmtId="43" fontId="5" fillId="2" borderId="1" xfId="2" applyFont="1" applyFill="1" applyBorder="1" applyAlignment="1" applyProtection="1">
      <alignment horizontal="right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25" fillId="2" borderId="0" xfId="0" applyNumberFormat="1" applyFont="1" applyFill="1" applyAlignment="1" applyProtection="1">
      <alignment horizontal="left" vertical="top" wrapText="1"/>
      <protection locked="0"/>
    </xf>
    <xf numFmtId="0" fontId="25" fillId="2" borderId="0" xfId="0" applyNumberFormat="1" applyFont="1" applyFill="1" applyAlignment="1" applyProtection="1">
      <alignment vertical="top" wrapTex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25" fillId="2" borderId="0" xfId="0" applyNumberFormat="1" applyFont="1" applyFill="1" applyAlignment="1" applyProtection="1">
      <alignment horizontal="left" vertical="center" wrapText="1"/>
      <protection locked="0"/>
    </xf>
    <xf numFmtId="0" fontId="0" fillId="2" borderId="0" xfId="0" applyNumberFormat="1" applyFill="1" applyAlignment="1" applyProtection="1">
      <alignment vertical="center" wrapText="1"/>
      <protection locked="0"/>
    </xf>
    <xf numFmtId="0" fontId="29" fillId="2" borderId="0" xfId="0" applyNumberFormat="1" applyFont="1" applyFill="1" applyAlignment="1" applyProtection="1">
      <alignment horizontal="left" vertical="center" wrapText="1"/>
      <protection locked="0"/>
    </xf>
    <xf numFmtId="0" fontId="0" fillId="2" borderId="0" xfId="0" applyNumberFormat="1" applyFill="1" applyAlignment="1" applyProtection="1">
      <alignment wrapText="1"/>
      <protection locked="0"/>
    </xf>
    <xf numFmtId="0" fontId="25" fillId="2" borderId="8" xfId="0" applyNumberFormat="1" applyFont="1" applyFill="1" applyBorder="1" applyAlignment="1" applyProtection="1">
      <alignment vertical="center" wrapText="1"/>
      <protection locked="0"/>
    </xf>
    <xf numFmtId="0" fontId="1" fillId="2" borderId="0" xfId="0" applyNumberFormat="1" applyFont="1" applyFill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3" fontId="24" fillId="0" borderId="0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NumberFormat="1" applyFill="1" applyAlignment="1" applyProtection="1">
      <protection locked="0"/>
    </xf>
    <xf numFmtId="0" fontId="25" fillId="2" borderId="0" xfId="0" applyFont="1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23" fillId="6" borderId="0" xfId="0" applyFont="1" applyFill="1" applyProtection="1"/>
    <xf numFmtId="165" fontId="1" fillId="5" borderId="1" xfId="1" applyNumberFormat="1" applyFont="1" applyFill="1" applyBorder="1" applyAlignment="1" applyProtection="1">
      <alignment horizontal="right"/>
      <protection locked="0"/>
    </xf>
    <xf numFmtId="165" fontId="5" fillId="5" borderId="1" xfId="2" applyNumberFormat="1" applyFont="1" applyFill="1" applyBorder="1" applyAlignment="1" applyProtection="1">
      <alignment horizontal="right"/>
      <protection locked="0"/>
    </xf>
    <xf numFmtId="0" fontId="15" fillId="2" borderId="0" xfId="4" applyFont="1" applyFill="1" applyAlignment="1" applyProtection="1">
      <alignment vertical="center"/>
    </xf>
    <xf numFmtId="0" fontId="15" fillId="2" borderId="0" xfId="4" applyFont="1" applyFill="1" applyProtection="1"/>
    <xf numFmtId="0" fontId="1" fillId="2" borderId="0" xfId="4" applyFill="1" applyBorder="1" applyProtection="1"/>
    <xf numFmtId="166" fontId="1" fillId="2" borderId="0" xfId="4" applyNumberFormat="1" applyFill="1" applyBorder="1" applyProtection="1"/>
    <xf numFmtId="166" fontId="5" fillId="2" borderId="5" xfId="4" applyNumberFormat="1" applyFont="1" applyFill="1" applyBorder="1" applyProtection="1"/>
    <xf numFmtId="0" fontId="13" fillId="2" borderId="0" xfId="4" applyFont="1" applyFill="1" applyAlignment="1" applyProtection="1">
      <alignment horizontal="left" vertical="center"/>
    </xf>
    <xf numFmtId="166" fontId="5" fillId="0" borderId="0" xfId="4" applyNumberFormat="1" applyFont="1" applyFill="1" applyBorder="1" applyProtection="1"/>
    <xf numFmtId="0" fontId="10" fillId="4" borderId="1" xfId="4" applyFont="1" applyFill="1" applyBorder="1" applyAlignment="1" applyProtection="1">
      <alignment horizontal="right"/>
      <protection locked="0"/>
    </xf>
    <xf numFmtId="166" fontId="5" fillId="2" borderId="1" xfId="4" applyNumberFormat="1" applyFont="1" applyFill="1" applyBorder="1" applyProtection="1">
      <protection locked="0"/>
    </xf>
    <xf numFmtId="0" fontId="0" fillId="6" borderId="0" xfId="0" applyFill="1" applyProtection="1">
      <protection locked="0"/>
    </xf>
    <xf numFmtId="165" fontId="5" fillId="6" borderId="0" xfId="2" applyNumberFormat="1" applyFont="1" applyFill="1" applyBorder="1" applyAlignment="1" applyProtection="1">
      <alignment horizontal="right"/>
      <protection locked="0"/>
    </xf>
    <xf numFmtId="0" fontId="25" fillId="0" borderId="7" xfId="0" applyFont="1" applyBorder="1" applyAlignment="1" applyProtection="1">
      <alignment horizontal="center" vertical="center" wrapText="1"/>
    </xf>
    <xf numFmtId="168" fontId="25" fillId="0" borderId="7" xfId="0" applyNumberFormat="1" applyFont="1" applyBorder="1" applyAlignment="1" applyProtection="1">
      <alignment horizontal="center" vertical="center" wrapText="1"/>
    </xf>
    <xf numFmtId="0" fontId="25" fillId="0" borderId="7" xfId="0" applyNumberFormat="1" applyFont="1" applyBorder="1" applyAlignment="1" applyProtection="1">
      <alignment horizontal="center" vertical="center" wrapText="1"/>
    </xf>
    <xf numFmtId="49" fontId="25" fillId="0" borderId="7" xfId="0" applyNumberFormat="1" applyFont="1" applyBorder="1" applyAlignment="1" applyProtection="1">
      <alignment horizontal="center" vertical="center" wrapText="1"/>
    </xf>
    <xf numFmtId="49" fontId="25" fillId="0" borderId="0" xfId="0" applyNumberFormat="1" applyFont="1" applyBorder="1" applyAlignment="1" applyProtection="1">
      <alignment horizontal="center" vertical="center" wrapText="1"/>
    </xf>
    <xf numFmtId="0" fontId="25" fillId="0" borderId="0" xfId="0" applyNumberFormat="1" applyFont="1" applyBorder="1" applyAlignment="1" applyProtection="1">
      <alignment horizontal="center" vertical="center" wrapText="1"/>
    </xf>
    <xf numFmtId="3" fontId="25" fillId="0" borderId="7" xfId="0" applyNumberFormat="1" applyFont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horizontal="center" wrapText="1"/>
    </xf>
    <xf numFmtId="0" fontId="24" fillId="0" borderId="7" xfId="0" applyFont="1" applyBorder="1" applyAlignment="1" applyProtection="1">
      <alignment horizontal="center" vertical="center" wrapText="1"/>
    </xf>
    <xf numFmtId="3" fontId="24" fillId="0" borderId="7" xfId="0" applyNumberFormat="1" applyFont="1" applyBorder="1" applyAlignment="1" applyProtection="1">
      <alignment horizontal="center" vertical="center" wrapText="1"/>
    </xf>
    <xf numFmtId="0" fontId="24" fillId="2" borderId="0" xfId="0" applyFont="1" applyFill="1" applyProtection="1"/>
    <xf numFmtId="0" fontId="24" fillId="0" borderId="6" xfId="0" applyFont="1" applyBorder="1" applyAlignment="1" applyProtection="1">
      <alignment horizontal="justify" vertical="top" wrapText="1"/>
    </xf>
    <xf numFmtId="0" fontId="25" fillId="0" borderId="7" xfId="0" applyFont="1" applyBorder="1" applyAlignment="1" applyProtection="1">
      <alignment horizontal="left" vertical="center" wrapText="1"/>
    </xf>
    <xf numFmtId="0" fontId="16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24" fillId="2" borderId="0" xfId="0" applyNumberFormat="1" applyFont="1" applyFill="1" applyAlignment="1" applyProtection="1">
      <alignment horizontal="left" vertical="center" wrapText="1"/>
    </xf>
    <xf numFmtId="0" fontId="24" fillId="2" borderId="0" xfId="0" applyNumberFormat="1" applyFont="1" applyFill="1" applyAlignment="1" applyProtection="1"/>
    <xf numFmtId="0" fontId="25" fillId="0" borderId="9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29" fillId="0" borderId="9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0" fontId="25" fillId="2" borderId="0" xfId="0" applyNumberFormat="1" applyFont="1" applyFill="1" applyAlignment="1" applyProtection="1">
      <alignment horizontal="left" vertical="top" wrapText="1"/>
    </xf>
    <xf numFmtId="0" fontId="25" fillId="0" borderId="9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</xf>
    <xf numFmtId="0" fontId="25" fillId="0" borderId="7" xfId="0" applyFont="1" applyBorder="1" applyAlignment="1" applyProtection="1">
      <alignment horizontal="left" vertical="center" wrapText="1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5" fillId="2" borderId="0" xfId="0" applyNumberFormat="1" applyFont="1" applyFill="1" applyAlignment="1" applyProtection="1">
      <alignment horizontal="left" vertical="center" wrapText="1"/>
    </xf>
    <xf numFmtId="0" fontId="29" fillId="2" borderId="0" xfId="0" applyNumberFormat="1" applyFont="1" applyFill="1" applyAlignment="1" applyProtection="1">
      <alignment horizontal="left" vertical="center" wrapText="1"/>
    </xf>
  </cellXfs>
  <cellStyles count="8">
    <cellStyle name="čárky_Vodohosp. modul v 0.3" xfId="1" xr:uid="{00000000-0005-0000-0000-000000000000}"/>
    <cellStyle name="čárky_Vodohosp. modul v 0.3 2" xfId="2" xr:uid="{00000000-0005-0000-0000-000001000000}"/>
    <cellStyle name="Normal_Summary data needs" xfId="3" xr:uid="{00000000-0005-0000-0000-000002000000}"/>
    <cellStyle name="Normální" xfId="0" builtinId="0"/>
    <cellStyle name="normální 2" xfId="4" xr:uid="{00000000-0005-0000-0000-000004000000}"/>
    <cellStyle name="normální 2 2" xfId="5" xr:uid="{00000000-0005-0000-0000-000005000000}"/>
    <cellStyle name="procent 2" xfId="6" xr:uid="{00000000-0005-0000-0000-000006000000}"/>
    <cellStyle name="procent 2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29</xdr:row>
      <xdr:rowOff>0</xdr:rowOff>
    </xdr:from>
    <xdr:to>
      <xdr:col>6</xdr:col>
      <xdr:colOff>361950</xdr:colOff>
      <xdr:row>33</xdr:row>
      <xdr:rowOff>180975</xdr:rowOff>
    </xdr:to>
    <xdr:pic>
      <xdr:nvPicPr>
        <xdr:cNvPr id="3120" name="Obrázek 5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7820025"/>
          <a:ext cx="49244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34"/>
  <sheetViews>
    <sheetView showGridLines="0" tabSelected="1" zoomScale="90" zoomScaleNormal="90" workbookViewId="0"/>
  </sheetViews>
  <sheetFormatPr defaultColWidth="0" defaultRowHeight="15" zeroHeight="1" x14ac:dyDescent="0.25"/>
  <cols>
    <col min="1" max="1" width="30.42578125" style="49" customWidth="1"/>
    <col min="2" max="2" width="7.85546875" style="49" customWidth="1"/>
    <col min="3" max="3" width="12.7109375" style="49" customWidth="1"/>
    <col min="4" max="4" width="13.140625" style="49" customWidth="1"/>
    <col min="5" max="16" width="19" style="49" customWidth="1"/>
    <col min="17" max="17" width="19" style="64" customWidth="1"/>
    <col min="18" max="19" width="19" style="65" customWidth="1"/>
    <col min="20" max="20" width="9.140625" style="65" customWidth="1"/>
    <col min="21" max="16384" width="5.140625" style="48" hidden="1"/>
  </cols>
  <sheetData>
    <row r="1" spans="1:20" x14ac:dyDescent="0.25">
      <c r="Q1" s="51"/>
      <c r="R1" s="51"/>
      <c r="S1" s="51"/>
      <c r="T1" s="51"/>
    </row>
    <row r="2" spans="1:20" ht="15.75" customHeight="1" x14ac:dyDescent="0.25">
      <c r="B2" s="52"/>
      <c r="C2" s="93" t="s">
        <v>26</v>
      </c>
      <c r="D2" s="93"/>
      <c r="E2" s="93"/>
      <c r="F2" s="93"/>
      <c r="G2" s="94"/>
      <c r="Q2" s="51"/>
      <c r="R2" s="51"/>
      <c r="S2" s="51"/>
      <c r="T2" s="51"/>
    </row>
    <row r="3" spans="1:20" ht="12.75" customHeight="1" x14ac:dyDescent="0.25">
      <c r="Q3" s="51"/>
      <c r="R3" s="51"/>
      <c r="S3" s="51"/>
      <c r="T3" s="51"/>
    </row>
    <row r="4" spans="1:20" ht="15" customHeight="1" x14ac:dyDescent="0.25">
      <c r="A4" s="107" t="s">
        <v>51</v>
      </c>
      <c r="B4" s="107"/>
      <c r="C4" s="107"/>
      <c r="D4" s="107"/>
      <c r="E4" s="107"/>
      <c r="F4" s="107"/>
      <c r="G4" s="107"/>
      <c r="H4" s="107"/>
      <c r="I4" s="107"/>
      <c r="J4" s="107"/>
      <c r="K4" s="53"/>
      <c r="L4" s="53"/>
      <c r="M4" s="53"/>
      <c r="N4" s="54"/>
      <c r="O4" s="54"/>
      <c r="P4" s="54"/>
      <c r="Q4" s="51"/>
      <c r="R4" s="51"/>
      <c r="S4" s="51"/>
      <c r="T4" s="51"/>
    </row>
    <row r="5" spans="1:20" ht="19.5" customHeight="1" x14ac:dyDescent="0.2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53"/>
      <c r="L5" s="53"/>
      <c r="M5" s="53"/>
      <c r="N5" s="54"/>
      <c r="O5" s="54"/>
      <c r="P5" s="54"/>
      <c r="Q5" s="51"/>
      <c r="R5" s="51"/>
      <c r="S5" s="51"/>
      <c r="T5" s="51"/>
    </row>
    <row r="6" spans="1:20" ht="36" customHeight="1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53"/>
      <c r="L6" s="53"/>
      <c r="M6" s="53"/>
      <c r="N6" s="54"/>
      <c r="O6" s="54"/>
      <c r="P6" s="54"/>
      <c r="Q6" s="51"/>
      <c r="R6" s="51"/>
      <c r="S6" s="51"/>
      <c r="T6" s="51"/>
    </row>
    <row r="7" spans="1:20" ht="18" customHeight="1" x14ac:dyDescent="0.25">
      <c r="A7" s="90" t="s">
        <v>36</v>
      </c>
      <c r="B7" s="95"/>
      <c r="C7" s="95"/>
      <c r="D7" s="95"/>
      <c r="E7" s="95"/>
      <c r="F7" s="95"/>
      <c r="G7" s="96"/>
      <c r="H7" s="54"/>
      <c r="I7" s="54"/>
      <c r="J7" s="54"/>
      <c r="K7" s="54"/>
      <c r="L7" s="54"/>
      <c r="M7" s="54"/>
      <c r="N7" s="54"/>
      <c r="O7" s="54"/>
      <c r="P7" s="54"/>
      <c r="Q7" s="51"/>
      <c r="R7" s="51"/>
      <c r="S7" s="51"/>
      <c r="T7" s="51"/>
    </row>
    <row r="8" spans="1:20" ht="17.25" customHeight="1" x14ac:dyDescent="0.25">
      <c r="A8" s="108" t="s">
        <v>37</v>
      </c>
      <c r="B8" s="108"/>
      <c r="C8" s="108"/>
      <c r="D8" s="108"/>
      <c r="E8" s="108"/>
      <c r="F8" s="108"/>
      <c r="G8" s="108"/>
      <c r="H8" s="108"/>
      <c r="I8" s="108"/>
      <c r="J8" s="108"/>
      <c r="K8" s="55"/>
      <c r="L8" s="55"/>
      <c r="M8" s="55"/>
      <c r="N8" s="54"/>
      <c r="O8" s="54"/>
      <c r="P8" s="54"/>
      <c r="Q8" s="51"/>
      <c r="R8" s="51"/>
      <c r="S8" s="51"/>
      <c r="T8" s="51"/>
    </row>
    <row r="9" spans="1:20" ht="19.5" customHeight="1" x14ac:dyDescent="0.2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55"/>
      <c r="L9" s="55"/>
      <c r="M9" s="55"/>
      <c r="N9" s="54"/>
      <c r="O9" s="54"/>
      <c r="P9" s="54"/>
      <c r="Q9" s="51"/>
      <c r="R9" s="51"/>
      <c r="S9" s="51"/>
      <c r="T9" s="51"/>
    </row>
    <row r="10" spans="1:20" ht="21.75" customHeight="1" x14ac:dyDescent="0.2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55"/>
      <c r="L10" s="55"/>
      <c r="M10" s="55"/>
      <c r="N10" s="54"/>
      <c r="O10" s="54"/>
      <c r="P10" s="54"/>
      <c r="Q10" s="51"/>
      <c r="R10" s="51"/>
      <c r="S10" s="51"/>
      <c r="T10" s="51"/>
    </row>
    <row r="11" spans="1:20" ht="15" customHeight="1" x14ac:dyDescent="0.25">
      <c r="A11" s="107" t="s">
        <v>50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53"/>
      <c r="L11" s="53"/>
      <c r="M11" s="53"/>
      <c r="N11" s="54"/>
      <c r="O11" s="54"/>
      <c r="P11" s="54"/>
      <c r="Q11" s="51"/>
      <c r="R11" s="51"/>
      <c r="S11" s="51"/>
      <c r="T11" s="51"/>
    </row>
    <row r="12" spans="1:20" ht="11.25" customHeight="1" x14ac:dyDescent="0.2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53"/>
      <c r="L12" s="53"/>
      <c r="M12" s="53"/>
      <c r="N12" s="54"/>
      <c r="O12" s="54"/>
      <c r="P12" s="54"/>
      <c r="Q12" s="51"/>
      <c r="R12" s="51"/>
      <c r="S12" s="51"/>
      <c r="T12" s="51"/>
    </row>
    <row r="13" spans="1:20" ht="13.5" customHeight="1" x14ac:dyDescent="0.2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53"/>
      <c r="L13" s="53"/>
      <c r="M13" s="53"/>
      <c r="N13" s="56"/>
      <c r="O13" s="56"/>
      <c r="P13" s="56"/>
      <c r="Q13" s="51"/>
      <c r="R13" s="51"/>
      <c r="S13" s="51"/>
      <c r="T13" s="51"/>
    </row>
    <row r="14" spans="1:20" ht="18" customHeight="1" x14ac:dyDescent="0.25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53"/>
      <c r="L14" s="53"/>
      <c r="M14" s="53"/>
      <c r="N14" s="56"/>
      <c r="O14" s="56"/>
      <c r="P14" s="56"/>
      <c r="Q14" s="51"/>
      <c r="R14" s="51"/>
      <c r="S14" s="51"/>
      <c r="T14" s="51"/>
    </row>
    <row r="15" spans="1:20" ht="12" customHeight="1" thickBot="1" x14ac:dyDescent="0.3">
      <c r="A15" s="57"/>
      <c r="B15" s="57"/>
      <c r="C15" s="57"/>
      <c r="D15" s="57"/>
      <c r="E15" s="57"/>
      <c r="F15" s="57"/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51"/>
      <c r="R15" s="51"/>
      <c r="S15" s="51"/>
      <c r="T15" s="51"/>
    </row>
    <row r="16" spans="1:20" ht="18.75" customHeight="1" thickTop="1" thickBot="1" x14ac:dyDescent="0.3">
      <c r="A16" s="91" t="s">
        <v>27</v>
      </c>
      <c r="B16" s="87">
        <v>2008</v>
      </c>
      <c r="C16" s="87">
        <v>2009</v>
      </c>
      <c r="D16" s="87">
        <v>2010</v>
      </c>
      <c r="E16" s="87">
        <v>2011</v>
      </c>
      <c r="F16" s="87">
        <v>2012</v>
      </c>
      <c r="G16" s="87">
        <v>2013</v>
      </c>
      <c r="H16" s="87">
        <v>2014</v>
      </c>
      <c r="I16" s="87">
        <v>2015</v>
      </c>
      <c r="J16" s="87">
        <v>2016</v>
      </c>
      <c r="K16" s="87">
        <v>2017</v>
      </c>
      <c r="L16" s="87">
        <v>2018</v>
      </c>
      <c r="M16" s="87">
        <v>2019</v>
      </c>
      <c r="N16" s="87">
        <v>2020</v>
      </c>
      <c r="O16" s="87">
        <v>2021</v>
      </c>
      <c r="P16" s="87">
        <v>2022</v>
      </c>
      <c r="Q16" s="87">
        <v>2023</v>
      </c>
      <c r="R16" s="87">
        <v>2024</v>
      </c>
      <c r="S16" s="87">
        <v>2025</v>
      </c>
      <c r="T16" s="51"/>
    </row>
    <row r="17" spans="1:20" ht="17.25" customHeight="1" thickTop="1" thickBot="1" x14ac:dyDescent="0.3">
      <c r="A17" s="92" t="s">
        <v>28</v>
      </c>
      <c r="B17" s="80">
        <v>877</v>
      </c>
      <c r="C17" s="86">
        <v>1500</v>
      </c>
      <c r="D17" s="86">
        <v>1700</v>
      </c>
      <c r="E17" s="86">
        <v>1850</v>
      </c>
      <c r="F17" s="86">
        <v>2000</v>
      </c>
      <c r="G17" s="86">
        <v>2150</v>
      </c>
      <c r="H17" s="86">
        <v>2300</v>
      </c>
      <c r="I17" s="86">
        <v>2450</v>
      </c>
      <c r="J17" s="86">
        <v>2600</v>
      </c>
      <c r="K17" s="86">
        <v>2750</v>
      </c>
      <c r="L17" s="86">
        <v>3000</v>
      </c>
      <c r="M17" s="86">
        <v>3150</v>
      </c>
      <c r="N17" s="86">
        <f t="shared" ref="N17:S17" si="0">M17+150</f>
        <v>3300</v>
      </c>
      <c r="O17" s="86">
        <f t="shared" si="0"/>
        <v>3450</v>
      </c>
      <c r="P17" s="86">
        <f t="shared" si="0"/>
        <v>3600</v>
      </c>
      <c r="Q17" s="86">
        <f t="shared" si="0"/>
        <v>3750</v>
      </c>
      <c r="R17" s="86">
        <f t="shared" si="0"/>
        <v>3900</v>
      </c>
      <c r="S17" s="86">
        <f t="shared" si="0"/>
        <v>4050</v>
      </c>
      <c r="T17" s="51"/>
    </row>
    <row r="18" spans="1:20" ht="35.25" customHeight="1" thickBot="1" x14ac:dyDescent="0.3">
      <c r="A18" s="92" t="s">
        <v>29</v>
      </c>
      <c r="B18" s="80">
        <v>6.3</v>
      </c>
      <c r="C18" s="81">
        <v>1</v>
      </c>
      <c r="D18" s="81">
        <v>1.5</v>
      </c>
      <c r="E18" s="80">
        <v>1.9</v>
      </c>
      <c r="F18" s="82">
        <v>3.3</v>
      </c>
      <c r="G18" s="83" t="s">
        <v>40</v>
      </c>
      <c r="H18" s="82" t="s">
        <v>41</v>
      </c>
      <c r="I18" s="82">
        <v>0.3</v>
      </c>
      <c r="J18" s="82">
        <v>0.7</v>
      </c>
      <c r="K18" s="82">
        <v>2.5</v>
      </c>
      <c r="L18" s="84" t="s">
        <v>52</v>
      </c>
      <c r="M18" s="84" t="s">
        <v>67</v>
      </c>
      <c r="N18" s="85">
        <v>3.2</v>
      </c>
      <c r="O18" s="84" t="s">
        <v>72</v>
      </c>
      <c r="P18" s="84" t="s">
        <v>71</v>
      </c>
      <c r="Q18" s="84"/>
      <c r="R18" s="84"/>
      <c r="S18" s="84"/>
      <c r="T18" s="51"/>
    </row>
    <row r="19" spans="1:20" ht="15" customHeight="1" x14ac:dyDescent="0.25">
      <c r="A19" s="102" t="s">
        <v>30</v>
      </c>
      <c r="B19" s="105"/>
      <c r="C19" s="97" t="s">
        <v>31</v>
      </c>
      <c r="D19" s="97" t="s">
        <v>63</v>
      </c>
      <c r="E19" s="97" t="s">
        <v>32</v>
      </c>
      <c r="F19" s="97" t="s">
        <v>64</v>
      </c>
      <c r="G19" s="97" t="s">
        <v>65</v>
      </c>
      <c r="H19" s="97" t="s">
        <v>66</v>
      </c>
      <c r="I19" s="97" t="s">
        <v>62</v>
      </c>
      <c r="J19" s="97" t="s">
        <v>61</v>
      </c>
      <c r="K19" s="97" t="s">
        <v>60</v>
      </c>
      <c r="L19" s="97" t="s">
        <v>59</v>
      </c>
      <c r="M19" s="97" t="s">
        <v>58</v>
      </c>
      <c r="N19" s="97" t="s">
        <v>68</v>
      </c>
      <c r="O19" s="99" t="s">
        <v>69</v>
      </c>
      <c r="P19" s="97" t="s">
        <v>70</v>
      </c>
      <c r="Q19" s="99" t="s">
        <v>73</v>
      </c>
      <c r="R19" s="97" t="s">
        <v>74</v>
      </c>
      <c r="S19" s="97" t="s">
        <v>75</v>
      </c>
      <c r="T19" s="51"/>
    </row>
    <row r="20" spans="1:20" ht="103.5" customHeight="1" x14ac:dyDescent="0.25">
      <c r="A20" s="103"/>
      <c r="B20" s="106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100"/>
      <c r="P20" s="98"/>
      <c r="Q20" s="98"/>
      <c r="R20" s="98"/>
      <c r="S20" s="98"/>
      <c r="T20" s="51"/>
    </row>
    <row r="21" spans="1:20" ht="45.75" customHeight="1" thickBot="1" x14ac:dyDescent="0.3">
      <c r="A21" s="104"/>
      <c r="B21" s="88">
        <v>877</v>
      </c>
      <c r="C21" s="89">
        <f>1500/(1+6.3%)</f>
        <v>1411.1006585136406</v>
      </c>
      <c r="D21" s="89">
        <v>1583</v>
      </c>
      <c r="E21" s="89">
        <v>1698</v>
      </c>
      <c r="F21" s="89">
        <v>1801</v>
      </c>
      <c r="G21" s="89">
        <v>1874</v>
      </c>
      <c r="H21" s="89">
        <v>1923</v>
      </c>
      <c r="I21" s="89">
        <f>2450/(1+0.4%)/(1+1.4%)/(1+3.3%)/(1+1.9%)/(1+1.5%)/(1+1%)/(1+6.3%)</f>
        <v>2097.9697912396527</v>
      </c>
      <c r="J21" s="89">
        <f>2600/(1+0.3%)/(1+0.4%)/(1+1.4%)/(1+3.3%)/(1+1.9%)/(1+1.5%)/(1+1%)/(1+6.3%)</f>
        <v>2219.7576483704388</v>
      </c>
      <c r="K21" s="89">
        <f>2750/(1+0.7%)/(1+0.3%)/(1+0.4%)/(1+1.4%)/(1+3.3%)/(1+1.9%)/(1+1.5%)/(1+1%)/(1+6.3%)</f>
        <v>2331.5000889995836</v>
      </c>
      <c r="L21" s="89">
        <f>3000/(1+2.5%)/(1+0.7%)/(1+0.3%)/(1+0.4%)/(1+1.4%)/(1+3.3%)/(1+1.9%)/(1+1.5%)/(1+1%)/(1+6.3%)</f>
        <v>2481.4191634585363</v>
      </c>
      <c r="M21" s="86">
        <f>3150/(1+2.1%)/(1+2.5%)/(1+0.7%)/(1+0.3%)/(1+0.4%)/(1+1.4%)/(1+3.3%)/(1+1.9%)/(1+1.5%)/(1+1%)/(1+6.3%)</f>
        <v>2551.9002170729318</v>
      </c>
      <c r="N21" s="86">
        <f>3300/(1+1%)/(1+2.1%)/(1+2.5%)/(1+0.7%)/(1+0.3%)/(1+0.4%)/(1+1.4%)/(1+3.3%)/(1+1.9%)/(1+1.5%)/(1+1%)/(1+6.3%)</f>
        <v>2646.9497772562231</v>
      </c>
      <c r="O21" s="86">
        <f>3450/(1+1%)/(1+1%)/(1+2.1%)/(1+2.5%)/(1+0.7%)/(1+0.3%)/(1+0.4%)/(1+1.4%)/(1+3.3%)/(1+1.9%)/(1+1.5%)/(1+1%)/(1+6.3%)</f>
        <v>2739.8670061608077</v>
      </c>
      <c r="P21" s="86">
        <f>3600/(1+1%)/(1+1%)/(1+1%)/(1+2.1%)/(1+2.5%)/(1+0.7%)/(1+0.3%)/(1+0.4%)/(1+1.4%)/(1+3.3%)/(1+1.9%)/(1+1.5%)/(1+1%)/(1+6.3%)</f>
        <v>2830.6848104976057</v>
      </c>
      <c r="Q21" s="86">
        <f>3750/(1+1%)/(1+1%)/(1+1%)/(1+1%)/(1+2.1%)/(1+2.5%)/(1+0.7%)/(1+0.3%)/(1+0.4%)/(1+1.4%)/(1+3.3%)/(1+1.9%)/(1+1.5%)/(1+1%)/(1+6.3%)</f>
        <v>2919.4356543910944</v>
      </c>
      <c r="R21" s="86">
        <f>3900/(1+1%)/(1+1%)/(1+1%)/(1+1%)/(1+1%)/(1+2.1%)/(1+2.5%)/(1+0.7%)/(1+0.3%)/(1+0.4%)/(1+1.4%)/(1+3.3%)/(1+1.9%)/(1+1.5%)/(1+1%)/(1+6.3%)</f>
        <v>3006.1515649175635</v>
      </c>
      <c r="S21" s="86">
        <f>4050/(1+1%)+(1+1%)+(1+1%)+(1+1%)+(1+1%)+(1+1%)+(1+2.1%)+(1+2.5%)/(1+0.7%)/(1+0.3%)/(1+0.4%)/(1+1.4%)/(1+3.3%)/(1+1.9%)/(1+1.5%)/(1+1%)/(1+6.3%)</f>
        <v>4016.8410037685476</v>
      </c>
      <c r="T21" s="51"/>
    </row>
    <row r="22" spans="1:20" x14ac:dyDescent="0.25">
      <c r="A22" s="59"/>
      <c r="B22" s="60"/>
      <c r="C22" s="61"/>
      <c r="D22" s="61"/>
      <c r="E22" s="61"/>
      <c r="F22" s="61"/>
      <c r="G22" s="61"/>
      <c r="H22" s="54"/>
      <c r="I22" s="54"/>
      <c r="J22" s="54"/>
      <c r="K22" s="54"/>
      <c r="L22" s="54"/>
      <c r="M22" s="54"/>
      <c r="N22" s="54"/>
      <c r="O22" s="54"/>
      <c r="P22" s="54"/>
      <c r="Q22" s="62"/>
      <c r="R22" s="62"/>
      <c r="S22" s="62"/>
      <c r="T22" s="51"/>
    </row>
    <row r="23" spans="1:20" ht="15" customHeight="1" x14ac:dyDescent="0.25">
      <c r="A23" s="101" t="s">
        <v>34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50"/>
      <c r="L23" s="50"/>
      <c r="M23" s="50"/>
      <c r="N23" s="51"/>
      <c r="O23" s="51"/>
      <c r="P23" s="51"/>
      <c r="Q23" s="62"/>
      <c r="R23" s="62"/>
      <c r="S23" s="62"/>
      <c r="T23" s="51"/>
    </row>
    <row r="24" spans="1:20" ht="15" customHeight="1" x14ac:dyDescent="0.2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50"/>
      <c r="L24" s="50"/>
      <c r="M24" s="50"/>
      <c r="N24" s="51"/>
      <c r="O24" s="51"/>
      <c r="P24" s="51"/>
      <c r="Q24" s="50"/>
      <c r="R24" s="50"/>
      <c r="S24" s="50"/>
      <c r="T24" s="51"/>
    </row>
    <row r="25" spans="1:20" ht="15" customHeigh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50"/>
      <c r="L25" s="50"/>
      <c r="M25" s="50"/>
      <c r="N25" s="51"/>
      <c r="O25" s="51"/>
      <c r="P25" s="51"/>
      <c r="Q25" s="50"/>
      <c r="R25" s="50"/>
      <c r="S25" s="50"/>
      <c r="T25" s="51"/>
    </row>
    <row r="26" spans="1:20" ht="15" customHeight="1" x14ac:dyDescent="0.2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50"/>
      <c r="L26" s="50"/>
      <c r="M26" s="50"/>
      <c r="N26" s="51"/>
      <c r="O26" s="51"/>
      <c r="P26" s="51"/>
      <c r="Q26" s="62"/>
      <c r="R26" s="62"/>
      <c r="S26" s="62"/>
      <c r="T26" s="51"/>
    </row>
    <row r="27" spans="1:20" x14ac:dyDescent="0.25">
      <c r="A27" s="51"/>
      <c r="B27" s="51"/>
      <c r="C27" s="51"/>
      <c r="D27" s="51"/>
      <c r="E27" s="51"/>
      <c r="F27" s="51"/>
      <c r="G27" s="51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51"/>
    </row>
    <row r="28" spans="1:20" ht="15" customHeight="1" x14ac:dyDescent="0.25">
      <c r="A28" s="101" t="s">
        <v>35</v>
      </c>
      <c r="B28" s="101"/>
      <c r="C28" s="101"/>
      <c r="D28" s="101"/>
      <c r="E28" s="101"/>
      <c r="F28" s="101"/>
      <c r="G28" s="101"/>
      <c r="H28" s="101"/>
      <c r="I28" s="101"/>
      <c r="J28" s="101"/>
      <c r="K28" s="50"/>
      <c r="L28" s="50"/>
      <c r="M28" s="50"/>
      <c r="N28" s="62"/>
      <c r="O28" s="62"/>
      <c r="P28" s="56"/>
      <c r="Q28" s="62"/>
      <c r="R28" s="62"/>
      <c r="S28" s="62"/>
      <c r="T28" s="51"/>
    </row>
    <row r="29" spans="1:20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50"/>
      <c r="L29" s="50"/>
      <c r="M29" s="50"/>
      <c r="N29" s="62"/>
      <c r="O29" s="62"/>
      <c r="P29" s="56"/>
      <c r="Q29" s="50"/>
      <c r="R29" s="50"/>
      <c r="S29" s="50"/>
      <c r="T29" s="51"/>
    </row>
    <row r="30" spans="1:20" x14ac:dyDescent="0.25">
      <c r="A30" s="51"/>
      <c r="B30" s="51"/>
      <c r="C30" s="51"/>
      <c r="D30" s="51"/>
      <c r="E30" s="51"/>
      <c r="F30" s="51"/>
      <c r="G30" s="51"/>
      <c r="H30" s="62"/>
      <c r="I30" s="62"/>
      <c r="J30" s="62"/>
      <c r="K30" s="62"/>
      <c r="L30" s="62"/>
      <c r="M30" s="62"/>
      <c r="N30" s="62"/>
      <c r="O30" s="62"/>
      <c r="P30" s="56"/>
      <c r="Q30" s="50"/>
      <c r="R30" s="50"/>
      <c r="S30" s="50"/>
      <c r="T30" s="51"/>
    </row>
    <row r="31" spans="1:20" x14ac:dyDescent="0.25">
      <c r="A31" s="63"/>
      <c r="H31" s="62"/>
      <c r="I31" s="62"/>
      <c r="J31" s="62"/>
      <c r="K31" s="62"/>
      <c r="L31" s="62"/>
      <c r="M31" s="62"/>
      <c r="N31" s="62"/>
      <c r="O31" s="62"/>
      <c r="P31" s="56"/>
      <c r="Q31" s="50"/>
      <c r="R31" s="50"/>
      <c r="S31" s="50"/>
      <c r="T31" s="50"/>
    </row>
    <row r="32" spans="1:20" x14ac:dyDescent="0.25">
      <c r="H32" s="62"/>
      <c r="I32" s="62"/>
      <c r="J32" s="62"/>
      <c r="K32" s="62"/>
      <c r="L32" s="62"/>
      <c r="M32" s="62"/>
      <c r="N32" s="62"/>
      <c r="O32" s="62"/>
      <c r="P32" s="56"/>
      <c r="Q32" s="50"/>
      <c r="R32" s="50"/>
      <c r="S32" s="50"/>
      <c r="T32" s="50"/>
    </row>
    <row r="33" spans="8:20" ht="29.25" customHeight="1" x14ac:dyDescent="0.25">
      <c r="H33" s="62"/>
      <c r="I33" s="62"/>
      <c r="J33" s="62"/>
      <c r="K33" s="62"/>
      <c r="L33" s="62"/>
      <c r="M33" s="62"/>
      <c r="N33" s="62"/>
      <c r="O33" s="62"/>
      <c r="P33" s="56"/>
      <c r="Q33" s="50"/>
      <c r="R33" s="50"/>
      <c r="S33" s="50"/>
      <c r="T33" s="50"/>
    </row>
    <row r="34" spans="8:20" x14ac:dyDescent="0.25">
      <c r="H34" s="62"/>
      <c r="I34" s="62"/>
      <c r="J34" s="62"/>
      <c r="K34" s="62"/>
      <c r="L34" s="62"/>
      <c r="M34" s="62"/>
      <c r="N34" s="62"/>
      <c r="O34" s="62"/>
      <c r="P34" s="56"/>
      <c r="Q34" s="50"/>
      <c r="R34" s="50"/>
      <c r="S34" s="50"/>
      <c r="T34" s="50"/>
    </row>
  </sheetData>
  <sheetProtection algorithmName="SHA-512" hashValue="ySIhlHTan/baAnr59zSCFoR7Q2bF/kBsw9PD6NG4xllZfMqYyz352jIwJHYsPtnXIVZlojsZkCIAXTVfWHG7MA==" saltValue="vwydxTiUcuFZKb+sRcMsRA==" spinCount="100000" sheet="1" objects="1" scenarios="1"/>
  <mergeCells count="24">
    <mergeCell ref="L19:L20"/>
    <mergeCell ref="K19:K20"/>
    <mergeCell ref="M19:M20"/>
    <mergeCell ref="J19:J20"/>
    <mergeCell ref="A4:J6"/>
    <mergeCell ref="A8:J10"/>
    <mergeCell ref="A11:J14"/>
    <mergeCell ref="A28:J29"/>
    <mergeCell ref="I19:I20"/>
    <mergeCell ref="E19:E20"/>
    <mergeCell ref="F19:F20"/>
    <mergeCell ref="H19:H20"/>
    <mergeCell ref="G19:G20"/>
    <mergeCell ref="C19:C20"/>
    <mergeCell ref="D19:D20"/>
    <mergeCell ref="A23:J26"/>
    <mergeCell ref="A19:A21"/>
    <mergeCell ref="B19:B20"/>
    <mergeCell ref="S19:S20"/>
    <mergeCell ref="N19:N20"/>
    <mergeCell ref="O19:O20"/>
    <mergeCell ref="P19:P20"/>
    <mergeCell ref="Q19:Q20"/>
    <mergeCell ref="R19:R20"/>
  </mergeCells>
  <pageMargins left="0.7" right="0.7" top="0.78740157499999996" bottom="0.78740157499999996" header="0.3" footer="0.3"/>
  <pageSetup paperSize="9" orientation="portrait" r:id="rId1"/>
  <ignoredErrors>
    <ignoredError sqref="G18:H18 L18:M18" numberStoredAsText="1"/>
    <ignoredError sqref="N17:S17 I21:K21 C21 N21:S2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V94"/>
  <sheetViews>
    <sheetView showGridLines="0" zoomScale="70" zoomScaleNormal="70" workbookViewId="0"/>
  </sheetViews>
  <sheetFormatPr defaultColWidth="0" defaultRowHeight="15" zeroHeight="1" x14ac:dyDescent="0.25"/>
  <cols>
    <col min="1" max="1" width="56" style="12" customWidth="1"/>
    <col min="2" max="9" width="9.140625" style="12" customWidth="1"/>
    <col min="10" max="10" width="8.28515625" style="12" customWidth="1"/>
    <col min="11" max="11" width="9.140625" style="11" customWidth="1"/>
    <col min="12" max="18" width="9.140625" style="12" customWidth="1"/>
    <col min="19" max="19" width="10.7109375" style="12" customWidth="1"/>
    <col min="20" max="21" width="9.140625" style="12" customWidth="1"/>
    <col min="22" max="22" width="15.5703125" style="12" customWidth="1"/>
    <col min="23" max="16384" width="15.5703125" style="48" hidden="1"/>
  </cols>
  <sheetData>
    <row r="1" spans="1:21" s="11" customFormat="1" x14ac:dyDescent="0.25"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2" customFormat="1" ht="18" x14ac:dyDescent="0.25">
      <c r="A2" s="13" t="s">
        <v>3</v>
      </c>
      <c r="B2" s="14"/>
      <c r="C2" s="14"/>
      <c r="D2" s="15"/>
      <c r="E2" s="16"/>
      <c r="F2" s="17"/>
      <c r="G2" s="17"/>
      <c r="H2" s="17"/>
      <c r="I2" s="17"/>
      <c r="J2" s="17"/>
      <c r="K2" s="11"/>
    </row>
    <row r="3" spans="1:21" s="12" customFormat="1" ht="15.75" customHeight="1" thickBot="1" x14ac:dyDescent="0.3">
      <c r="A3" s="18"/>
      <c r="B3" s="19"/>
      <c r="C3" s="19"/>
      <c r="D3" s="20"/>
      <c r="E3" s="16"/>
      <c r="F3" s="17"/>
      <c r="G3" s="17"/>
      <c r="H3" s="17"/>
      <c r="I3" s="17"/>
      <c r="J3" s="17"/>
      <c r="K3" s="11"/>
    </row>
    <row r="4" spans="1:21" s="12" customFormat="1" ht="15.75" customHeight="1" x14ac:dyDescent="0.25">
      <c r="A4" s="6" t="s">
        <v>19</v>
      </c>
      <c r="B4" s="19"/>
      <c r="C4" s="19"/>
      <c r="D4" s="20"/>
      <c r="E4" s="16"/>
      <c r="F4" s="17"/>
      <c r="G4" s="17"/>
      <c r="H4" s="17"/>
      <c r="I4" s="17"/>
      <c r="J4" s="17"/>
      <c r="K4" s="11"/>
    </row>
    <row r="5" spans="1:21" s="12" customFormat="1" ht="15.75" customHeight="1" x14ac:dyDescent="0.25">
      <c r="A5" s="7" t="s">
        <v>20</v>
      </c>
      <c r="B5" s="19"/>
      <c r="C5" s="19"/>
      <c r="D5" s="20"/>
      <c r="E5" s="16"/>
      <c r="F5" s="17"/>
      <c r="G5" s="17"/>
      <c r="H5" s="17"/>
      <c r="I5" s="17"/>
      <c r="J5" s="17"/>
      <c r="K5" s="11"/>
    </row>
    <row r="6" spans="1:21" s="12" customFormat="1" ht="15.75" customHeight="1" thickBot="1" x14ac:dyDescent="0.3">
      <c r="A6" s="8"/>
      <c r="B6" s="19"/>
      <c r="C6" s="19"/>
      <c r="D6" s="20"/>
      <c r="E6" s="16"/>
      <c r="F6" s="17"/>
      <c r="G6" s="17"/>
      <c r="H6" s="17"/>
      <c r="I6" s="17"/>
      <c r="J6" s="17"/>
      <c r="K6" s="11"/>
    </row>
    <row r="7" spans="1:21" s="12" customFormat="1" ht="15.75" customHeight="1" x14ac:dyDescent="0.25">
      <c r="A7" s="69"/>
      <c r="B7" s="19"/>
      <c r="C7" s="19"/>
      <c r="D7" s="20"/>
      <c r="E7" s="16"/>
      <c r="F7" s="17"/>
      <c r="G7" s="17"/>
      <c r="H7" s="17"/>
      <c r="I7" s="17"/>
      <c r="J7" s="17"/>
      <c r="K7" s="11"/>
    </row>
    <row r="8" spans="1:21" s="12" customFormat="1" ht="15.75" customHeight="1" x14ac:dyDescent="0.25">
      <c r="A8" s="70"/>
      <c r="B8" s="17"/>
      <c r="C8" s="17"/>
      <c r="D8" s="17"/>
      <c r="E8" s="17"/>
      <c r="F8" s="17"/>
      <c r="G8" s="17"/>
      <c r="H8" s="17"/>
      <c r="I8" s="17"/>
      <c r="J8" s="17"/>
      <c r="K8" s="11"/>
    </row>
    <row r="9" spans="1:21" s="12" customFormat="1" x14ac:dyDescent="0.25">
      <c r="A9" s="41" t="s">
        <v>0</v>
      </c>
      <c r="B9" s="22">
        <v>2007</v>
      </c>
      <c r="C9" s="22">
        <v>2008</v>
      </c>
      <c r="D9" s="22">
        <v>2009</v>
      </c>
      <c r="E9" s="22">
        <v>2010</v>
      </c>
      <c r="F9" s="22">
        <v>2011</v>
      </c>
      <c r="G9" s="22">
        <v>2012</v>
      </c>
      <c r="H9" s="22">
        <v>2013</v>
      </c>
      <c r="I9" s="22">
        <v>2014</v>
      </c>
      <c r="J9" s="22">
        <v>2015</v>
      </c>
      <c r="K9" s="22">
        <v>2016</v>
      </c>
      <c r="L9" s="22">
        <v>2017</v>
      </c>
      <c r="M9" s="22">
        <v>2018</v>
      </c>
      <c r="N9" s="22">
        <v>2019</v>
      </c>
      <c r="O9" s="22">
        <v>2020</v>
      </c>
      <c r="P9" s="22">
        <v>2021</v>
      </c>
      <c r="Q9" s="22">
        <v>2022</v>
      </c>
      <c r="R9" s="22">
        <v>2023</v>
      </c>
      <c r="S9" s="22">
        <v>2024</v>
      </c>
      <c r="T9" s="22">
        <v>2025</v>
      </c>
    </row>
    <row r="10" spans="1:21" s="12" customFormat="1" x14ac:dyDescent="0.25">
      <c r="A10" s="23" t="s">
        <v>8</v>
      </c>
      <c r="B10" s="43">
        <v>2.8000000000000001E-2</v>
      </c>
      <c r="C10" s="43">
        <v>6.3E-2</v>
      </c>
      <c r="D10" s="43">
        <v>0.01</v>
      </c>
      <c r="E10" s="43">
        <v>1.4999999999999999E-2</v>
      </c>
      <c r="F10" s="44">
        <v>1.9E-2</v>
      </c>
      <c r="G10" s="45">
        <v>3.3000000000000002E-2</v>
      </c>
      <c r="H10" s="44">
        <v>1.4E-2</v>
      </c>
      <c r="I10" s="44">
        <v>4.0000000000000001E-3</v>
      </c>
      <c r="J10" s="44">
        <v>3.0000000000000001E-3</v>
      </c>
      <c r="K10" s="44">
        <v>7.0000000000000001E-3</v>
      </c>
      <c r="L10" s="44">
        <v>2.5000000000000001E-2</v>
      </c>
      <c r="M10" s="44">
        <v>2.1000000000000001E-2</v>
      </c>
      <c r="N10" s="45">
        <v>2.8000000000000001E-2</v>
      </c>
      <c r="O10" s="45">
        <v>3.2000000000000001E-2</v>
      </c>
      <c r="P10" s="45">
        <v>3.7999999999999999E-2</v>
      </c>
      <c r="Q10" s="45">
        <v>0.151</v>
      </c>
      <c r="R10" s="42"/>
      <c r="S10" s="42"/>
      <c r="T10" s="42"/>
    </row>
    <row r="11" spans="1:21" s="12" customForma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21" s="12" customFormat="1" x14ac:dyDescent="0.25">
      <c r="A12" s="41" t="s">
        <v>0</v>
      </c>
      <c r="B12" s="22">
        <v>2007</v>
      </c>
      <c r="C12" s="22">
        <v>2008</v>
      </c>
      <c r="D12" s="22">
        <v>2009</v>
      </c>
      <c r="E12" s="22">
        <v>2010</v>
      </c>
      <c r="F12" s="22">
        <v>2011</v>
      </c>
      <c r="G12" s="22">
        <v>2012</v>
      </c>
      <c r="H12" s="22">
        <v>2013</v>
      </c>
      <c r="I12" s="22">
        <v>2014</v>
      </c>
      <c r="J12" s="22">
        <v>2015</v>
      </c>
      <c r="K12" s="22">
        <v>2016</v>
      </c>
      <c r="L12" s="22">
        <v>2017</v>
      </c>
      <c r="M12" s="22">
        <v>2018</v>
      </c>
      <c r="N12" s="22">
        <v>2019</v>
      </c>
      <c r="O12" s="22">
        <v>2020</v>
      </c>
      <c r="P12" s="22">
        <v>2021</v>
      </c>
      <c r="Q12" s="22">
        <v>2022</v>
      </c>
      <c r="R12" s="22">
        <v>2023</v>
      </c>
      <c r="S12" s="22">
        <v>2024</v>
      </c>
      <c r="T12" s="22">
        <v>2025</v>
      </c>
    </row>
    <row r="13" spans="1:21" s="12" customFormat="1" x14ac:dyDescent="0.25">
      <c r="A13" s="23" t="s">
        <v>9</v>
      </c>
      <c r="B13" s="2">
        <v>1</v>
      </c>
      <c r="C13" s="3">
        <f>B13*(1+B10)</f>
        <v>1.028</v>
      </c>
      <c r="D13" s="3">
        <f t="shared" ref="D13:T13" si="0">C13*(1+C10)</f>
        <v>1.0927640000000001</v>
      </c>
      <c r="E13" s="3">
        <f t="shared" si="0"/>
        <v>1.1036916400000001</v>
      </c>
      <c r="F13" s="3">
        <f t="shared" si="0"/>
        <v>1.1202470145999999</v>
      </c>
      <c r="G13" s="3">
        <f t="shared" si="0"/>
        <v>1.1415317078773997</v>
      </c>
      <c r="H13" s="3">
        <f t="shared" si="0"/>
        <v>1.1792022542373537</v>
      </c>
      <c r="I13" s="3">
        <f t="shared" si="0"/>
        <v>1.1957110857966766</v>
      </c>
      <c r="J13" s="3">
        <f t="shared" si="0"/>
        <v>1.2004939301398634</v>
      </c>
      <c r="K13" s="3">
        <f t="shared" si="0"/>
        <v>1.2040954119302829</v>
      </c>
      <c r="L13" s="3">
        <f t="shared" si="0"/>
        <v>1.2125240798137948</v>
      </c>
      <c r="M13" s="3">
        <f t="shared" si="0"/>
        <v>1.2428371818091397</v>
      </c>
      <c r="N13" s="3">
        <f t="shared" si="0"/>
        <v>1.2689367626271315</v>
      </c>
      <c r="O13" s="3">
        <f t="shared" si="0"/>
        <v>1.3044669919806913</v>
      </c>
      <c r="P13" s="3">
        <f t="shared" si="0"/>
        <v>1.3462099357240733</v>
      </c>
      <c r="Q13" s="77">
        <f t="shared" si="0"/>
        <v>1.3973659132815881</v>
      </c>
      <c r="R13" s="3">
        <f t="shared" si="0"/>
        <v>1.6083681661871079</v>
      </c>
      <c r="S13" s="3">
        <f t="shared" si="0"/>
        <v>1.6083681661871079</v>
      </c>
      <c r="T13" s="3">
        <f t="shared" si="0"/>
        <v>1.6083681661871079</v>
      </c>
    </row>
    <row r="14" spans="1:21" s="12" customFormat="1" x14ac:dyDescent="0.25">
      <c r="A14" s="23" t="s">
        <v>10</v>
      </c>
      <c r="B14" s="2"/>
      <c r="C14" s="2">
        <v>1</v>
      </c>
      <c r="D14" s="3">
        <f>C14*(1+C10)</f>
        <v>1.0629999999999999</v>
      </c>
      <c r="E14" s="3">
        <f t="shared" ref="E14:T14" si="1">D14*(1+D10)</f>
        <v>1.0736299999999999</v>
      </c>
      <c r="F14" s="3">
        <f t="shared" si="1"/>
        <v>1.0897344499999997</v>
      </c>
      <c r="G14" s="3">
        <f t="shared" si="1"/>
        <v>1.1104394045499997</v>
      </c>
      <c r="H14" s="3">
        <f t="shared" si="1"/>
        <v>1.1470839049001496</v>
      </c>
      <c r="I14" s="3">
        <f t="shared" si="1"/>
        <v>1.1631430795687516</v>
      </c>
      <c r="J14" s="3">
        <f t="shared" si="1"/>
        <v>1.1677956518870267</v>
      </c>
      <c r="K14" s="3">
        <f t="shared" si="1"/>
        <v>1.1712990388426876</v>
      </c>
      <c r="L14" s="3">
        <f t="shared" si="1"/>
        <v>1.1794981321145863</v>
      </c>
      <c r="M14" s="3">
        <f t="shared" si="1"/>
        <v>1.2089855854174509</v>
      </c>
      <c r="N14" s="3">
        <f t="shared" si="1"/>
        <v>1.2343742827112172</v>
      </c>
      <c r="O14" s="3">
        <f t="shared" si="1"/>
        <v>1.2689367626271313</v>
      </c>
      <c r="P14" s="3">
        <f t="shared" si="1"/>
        <v>1.3095427390311996</v>
      </c>
      <c r="Q14" s="3">
        <f t="shared" si="1"/>
        <v>1.3593053631143852</v>
      </c>
      <c r="R14" s="3">
        <f t="shared" si="1"/>
        <v>1.5645604729446574</v>
      </c>
      <c r="S14" s="3">
        <f t="shared" si="1"/>
        <v>1.5645604729446574</v>
      </c>
      <c r="T14" s="3">
        <f t="shared" si="1"/>
        <v>1.5645604729446574</v>
      </c>
    </row>
    <row r="15" spans="1:21" s="12" customFormat="1" x14ac:dyDescent="0.25">
      <c r="A15" s="23" t="s">
        <v>11</v>
      </c>
      <c r="B15" s="2"/>
      <c r="C15" s="2"/>
      <c r="D15" s="2">
        <v>1</v>
      </c>
      <c r="E15" s="3">
        <f>D15*(1+D10)</f>
        <v>1.01</v>
      </c>
      <c r="F15" s="3">
        <f t="shared" ref="F15:T15" si="2">E15*(1+E10)</f>
        <v>1.02515</v>
      </c>
      <c r="G15" s="3">
        <f t="shared" si="2"/>
        <v>1.0446278499999999</v>
      </c>
      <c r="H15" s="3">
        <f t="shared" si="2"/>
        <v>1.0791005690499997</v>
      </c>
      <c r="I15" s="3">
        <f t="shared" si="2"/>
        <v>1.0942079770166997</v>
      </c>
      <c r="J15" s="3">
        <f t="shared" si="2"/>
        <v>1.0985848089247665</v>
      </c>
      <c r="K15" s="3">
        <f t="shared" si="2"/>
        <v>1.1018805633515407</v>
      </c>
      <c r="L15" s="3">
        <f t="shared" si="2"/>
        <v>1.1095937272950014</v>
      </c>
      <c r="M15" s="3">
        <f t="shared" si="2"/>
        <v>1.1373335704773764</v>
      </c>
      <c r="N15" s="3">
        <f t="shared" si="2"/>
        <v>1.1612175754574012</v>
      </c>
      <c r="O15" s="3">
        <f t="shared" si="2"/>
        <v>1.1937316675702085</v>
      </c>
      <c r="P15" s="3">
        <f t="shared" si="2"/>
        <v>1.2319310809324553</v>
      </c>
      <c r="Q15" s="3">
        <f t="shared" si="2"/>
        <v>1.2787444620078887</v>
      </c>
      <c r="R15" s="3">
        <f t="shared" si="2"/>
        <v>1.47183487577108</v>
      </c>
      <c r="S15" s="3">
        <f t="shared" si="2"/>
        <v>1.47183487577108</v>
      </c>
      <c r="T15" s="3">
        <f t="shared" si="2"/>
        <v>1.47183487577108</v>
      </c>
    </row>
    <row r="16" spans="1:21" s="12" customFormat="1" x14ac:dyDescent="0.25">
      <c r="A16" s="23" t="s">
        <v>12</v>
      </c>
      <c r="B16" s="2"/>
      <c r="C16" s="2"/>
      <c r="D16" s="2"/>
      <c r="E16" s="2">
        <v>1</v>
      </c>
      <c r="F16" s="3">
        <f>E16*(1+E10)</f>
        <v>1.0149999999999999</v>
      </c>
      <c r="G16" s="3">
        <f t="shared" ref="G16:T16" si="3">F16*(1+F10)</f>
        <v>1.0342849999999999</v>
      </c>
      <c r="H16" s="3">
        <f t="shared" si="3"/>
        <v>1.0684164049999998</v>
      </c>
      <c r="I16" s="3">
        <f t="shared" si="3"/>
        <v>1.0833742346699997</v>
      </c>
      <c r="J16" s="3">
        <f t="shared" si="3"/>
        <v>1.0877077316086796</v>
      </c>
      <c r="K16" s="3">
        <f t="shared" si="3"/>
        <v>1.0909708548035055</v>
      </c>
      <c r="L16" s="3">
        <f t="shared" si="3"/>
        <v>1.0986076507871299</v>
      </c>
      <c r="M16" s="3">
        <f t="shared" si="3"/>
        <v>1.126072842056808</v>
      </c>
      <c r="N16" s="3">
        <f t="shared" si="3"/>
        <v>1.1497203717400009</v>
      </c>
      <c r="O16" s="3">
        <f t="shared" si="3"/>
        <v>1.1819125421487209</v>
      </c>
      <c r="P16" s="3">
        <f t="shared" si="3"/>
        <v>1.21973374349748</v>
      </c>
      <c r="Q16" s="3">
        <f t="shared" si="3"/>
        <v>1.2660836257503842</v>
      </c>
      <c r="R16" s="3">
        <f t="shared" si="3"/>
        <v>1.4572622532386923</v>
      </c>
      <c r="S16" s="3">
        <f t="shared" si="3"/>
        <v>1.4572622532386923</v>
      </c>
      <c r="T16" s="3">
        <f t="shared" si="3"/>
        <v>1.4572622532386923</v>
      </c>
    </row>
    <row r="17" spans="1:20" s="12" customFormat="1" x14ac:dyDescent="0.25">
      <c r="A17" s="23" t="s">
        <v>23</v>
      </c>
      <c r="B17" s="21"/>
      <c r="C17" s="21"/>
      <c r="D17" s="21"/>
      <c r="E17" s="21"/>
      <c r="F17" s="2">
        <v>1</v>
      </c>
      <c r="G17" s="3">
        <f>F17*(1+F10)</f>
        <v>1.0189999999999999</v>
      </c>
      <c r="H17" s="3">
        <f t="shared" ref="H17:T17" si="4">G17*(1+G10)</f>
        <v>1.0526269999999998</v>
      </c>
      <c r="I17" s="3">
        <f t="shared" si="4"/>
        <v>1.0673637779999998</v>
      </c>
      <c r="J17" s="3">
        <f t="shared" si="4"/>
        <v>1.0716332331119998</v>
      </c>
      <c r="K17" s="3">
        <f t="shared" si="4"/>
        <v>1.0748481328113357</v>
      </c>
      <c r="L17" s="3">
        <f t="shared" si="4"/>
        <v>1.0823720697410151</v>
      </c>
      <c r="M17" s="3">
        <f t="shared" si="4"/>
        <v>1.1094313714845403</v>
      </c>
      <c r="N17" s="3">
        <f t="shared" si="4"/>
        <v>1.1327294302857156</v>
      </c>
      <c r="O17" s="3">
        <f t="shared" si="4"/>
        <v>1.1644458543337157</v>
      </c>
      <c r="P17" s="3">
        <f t="shared" si="4"/>
        <v>1.2017081216723946</v>
      </c>
      <c r="Q17" s="3">
        <f t="shared" si="4"/>
        <v>1.2473730302959456</v>
      </c>
      <c r="R17" s="3">
        <f t="shared" si="4"/>
        <v>1.4357263578706334</v>
      </c>
      <c r="S17" s="3">
        <f t="shared" si="4"/>
        <v>1.4357263578706334</v>
      </c>
      <c r="T17" s="3">
        <f t="shared" si="4"/>
        <v>1.4357263578706334</v>
      </c>
    </row>
    <row r="18" spans="1:20" s="12" customFormat="1" x14ac:dyDescent="0.25">
      <c r="A18" s="26" t="s">
        <v>25</v>
      </c>
      <c r="B18" s="21"/>
      <c r="C18" s="21"/>
      <c r="D18" s="21"/>
      <c r="E18" s="21"/>
      <c r="F18" s="21"/>
      <c r="G18" s="2">
        <v>1</v>
      </c>
      <c r="H18" s="3">
        <f>G18*(1+G10)</f>
        <v>1.0329999999999999</v>
      </c>
      <c r="I18" s="3">
        <f t="shared" ref="I18:T18" si="5">H18*(1+H10)</f>
        <v>1.0474619999999999</v>
      </c>
      <c r="J18" s="3">
        <f t="shared" si="5"/>
        <v>1.0516518479999999</v>
      </c>
      <c r="K18" s="3">
        <f t="shared" si="5"/>
        <v>1.0548068035439997</v>
      </c>
      <c r="L18" s="3">
        <f t="shared" si="5"/>
        <v>1.0621904511688076</v>
      </c>
      <c r="M18" s="3">
        <f t="shared" si="5"/>
        <v>1.0887452124480277</v>
      </c>
      <c r="N18" s="3">
        <f t="shared" si="5"/>
        <v>1.1116088619094362</v>
      </c>
      <c r="O18" s="3">
        <f t="shared" si="5"/>
        <v>1.1427339100429004</v>
      </c>
      <c r="P18" s="3">
        <f t="shared" si="5"/>
        <v>1.1793013951642732</v>
      </c>
      <c r="Q18" s="3">
        <f t="shared" si="5"/>
        <v>1.2241148481805157</v>
      </c>
      <c r="R18" s="3">
        <f t="shared" si="5"/>
        <v>1.4089561902557737</v>
      </c>
      <c r="S18" s="3">
        <f t="shared" si="5"/>
        <v>1.4089561902557737</v>
      </c>
      <c r="T18" s="3">
        <f t="shared" si="5"/>
        <v>1.4089561902557737</v>
      </c>
    </row>
    <row r="19" spans="1:20" s="12" customFormat="1" x14ac:dyDescent="0.25">
      <c r="A19" s="23" t="s">
        <v>39</v>
      </c>
      <c r="B19" s="21"/>
      <c r="C19" s="21"/>
      <c r="D19" s="21"/>
      <c r="E19" s="21"/>
      <c r="F19" s="2"/>
      <c r="G19" s="3"/>
      <c r="H19" s="3">
        <v>1</v>
      </c>
      <c r="I19" s="3">
        <f>H19*(1+H10)</f>
        <v>1.014</v>
      </c>
      <c r="J19" s="3">
        <f t="shared" ref="J19:T19" si="6">I19*(1+I10)</f>
        <v>1.0180560000000001</v>
      </c>
      <c r="K19" s="3">
        <f t="shared" si="6"/>
        <v>1.0211101679999999</v>
      </c>
      <c r="L19" s="3">
        <f t="shared" si="6"/>
        <v>1.0282579391759998</v>
      </c>
      <c r="M19" s="3">
        <f t="shared" si="6"/>
        <v>1.0539643876553997</v>
      </c>
      <c r="N19" s="3">
        <f t="shared" si="6"/>
        <v>1.076097639796163</v>
      </c>
      <c r="O19" s="3">
        <f t="shared" si="6"/>
        <v>1.1062283737104557</v>
      </c>
      <c r="P19" s="3">
        <f t="shared" si="6"/>
        <v>1.1416276816691904</v>
      </c>
      <c r="Q19" s="3">
        <f t="shared" si="6"/>
        <v>1.1850095335726196</v>
      </c>
      <c r="R19" s="3">
        <f t="shared" si="6"/>
        <v>1.3639459731420853</v>
      </c>
      <c r="S19" s="3">
        <f t="shared" si="6"/>
        <v>1.3639459731420853</v>
      </c>
      <c r="T19" s="3">
        <f t="shared" si="6"/>
        <v>1.3639459731420853</v>
      </c>
    </row>
    <row r="20" spans="1:20" s="12" customFormat="1" x14ac:dyDescent="0.25">
      <c r="A20" s="26" t="s">
        <v>42</v>
      </c>
      <c r="B20" s="21"/>
      <c r="C20" s="21"/>
      <c r="D20" s="21"/>
      <c r="E20" s="21"/>
      <c r="F20" s="2"/>
      <c r="G20" s="3"/>
      <c r="H20" s="3"/>
      <c r="I20" s="3">
        <v>1</v>
      </c>
      <c r="J20" s="3">
        <f>I20*(1+I10)</f>
        <v>1.004</v>
      </c>
      <c r="K20" s="3">
        <f t="shared" ref="K20:T20" si="7">J20*(1+J10)</f>
        <v>1.0070119999999998</v>
      </c>
      <c r="L20" s="3">
        <f t="shared" si="7"/>
        <v>1.0140610839999997</v>
      </c>
      <c r="M20" s="3">
        <f t="shared" si="7"/>
        <v>1.0394126110999997</v>
      </c>
      <c r="N20" s="3">
        <f t="shared" si="7"/>
        <v>1.0612402759330997</v>
      </c>
      <c r="O20" s="3">
        <f t="shared" si="7"/>
        <v>1.0909550036592264</v>
      </c>
      <c r="P20" s="3">
        <f t="shared" si="7"/>
        <v>1.1258655637763217</v>
      </c>
      <c r="Q20" s="3">
        <f t="shared" si="7"/>
        <v>1.168648455199822</v>
      </c>
      <c r="R20" s="3">
        <f t="shared" si="7"/>
        <v>1.3451143719349952</v>
      </c>
      <c r="S20" s="3">
        <f t="shared" si="7"/>
        <v>1.3451143719349952</v>
      </c>
      <c r="T20" s="3">
        <f t="shared" si="7"/>
        <v>1.3451143719349952</v>
      </c>
    </row>
    <row r="21" spans="1:20" s="12" customFormat="1" x14ac:dyDescent="0.25">
      <c r="A21" s="26" t="s">
        <v>44</v>
      </c>
      <c r="B21" s="21"/>
      <c r="C21" s="21"/>
      <c r="D21" s="21"/>
      <c r="E21" s="21"/>
      <c r="F21" s="21"/>
      <c r="G21" s="21"/>
      <c r="H21" s="21"/>
      <c r="I21" s="21"/>
      <c r="J21" s="3">
        <v>1</v>
      </c>
      <c r="K21" s="3">
        <f>J21*(1+J10)</f>
        <v>1.0029999999999999</v>
      </c>
      <c r="L21" s="3">
        <f t="shared" ref="L21:T21" si="8">K21*(1+K10)</f>
        <v>1.0100209999999998</v>
      </c>
      <c r="M21" s="3">
        <f t="shared" si="8"/>
        <v>1.0352715249999997</v>
      </c>
      <c r="N21" s="3">
        <f t="shared" si="8"/>
        <v>1.0570122270249998</v>
      </c>
      <c r="O21" s="3">
        <f t="shared" si="8"/>
        <v>1.0866085693816998</v>
      </c>
      <c r="P21" s="3">
        <f t="shared" si="8"/>
        <v>1.1213800436019141</v>
      </c>
      <c r="Q21" s="3">
        <f t="shared" si="8"/>
        <v>1.1639924852587868</v>
      </c>
      <c r="R21" s="3">
        <f t="shared" si="8"/>
        <v>1.3397553505328637</v>
      </c>
      <c r="S21" s="3">
        <f t="shared" si="8"/>
        <v>1.3397553505328637</v>
      </c>
      <c r="T21" s="3">
        <f t="shared" si="8"/>
        <v>1.3397553505328637</v>
      </c>
    </row>
    <row r="22" spans="1:20" s="12" customFormat="1" x14ac:dyDescent="0.25">
      <c r="A22" s="26" t="s">
        <v>45</v>
      </c>
      <c r="B22" s="21"/>
      <c r="C22" s="21"/>
      <c r="D22" s="21"/>
      <c r="E22" s="21"/>
      <c r="F22" s="21"/>
      <c r="G22" s="21"/>
      <c r="H22" s="21"/>
      <c r="I22" s="21"/>
      <c r="J22" s="21"/>
      <c r="K22" s="3">
        <v>1</v>
      </c>
      <c r="L22" s="3">
        <f>K22*(1+K10)</f>
        <v>1.0069999999999999</v>
      </c>
      <c r="M22" s="3">
        <f t="shared" ref="M22:T22" si="9">L22*(1+L10)</f>
        <v>1.0321749999999998</v>
      </c>
      <c r="N22" s="3">
        <f t="shared" si="9"/>
        <v>1.0538506749999998</v>
      </c>
      <c r="O22" s="3">
        <f t="shared" si="9"/>
        <v>1.0833584938999998</v>
      </c>
      <c r="P22" s="3">
        <f t="shared" si="9"/>
        <v>1.1180259657048</v>
      </c>
      <c r="Q22" s="3">
        <f t="shared" si="9"/>
        <v>1.1605109524015824</v>
      </c>
      <c r="R22" s="3">
        <f t="shared" si="9"/>
        <v>1.3357481062142214</v>
      </c>
      <c r="S22" s="3">
        <f t="shared" si="9"/>
        <v>1.3357481062142214</v>
      </c>
      <c r="T22" s="3">
        <f t="shared" si="9"/>
        <v>1.3357481062142214</v>
      </c>
    </row>
    <row r="23" spans="1:20" s="12" customFormat="1" x14ac:dyDescent="0.25">
      <c r="A23" s="26" t="s">
        <v>46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3">
        <v>1</v>
      </c>
      <c r="M23" s="3">
        <f>L23*(1+L10)</f>
        <v>1.0249999999999999</v>
      </c>
      <c r="N23" s="3">
        <f t="shared" ref="N23:T23" si="10">M23*(1+M10)</f>
        <v>1.0465249999999997</v>
      </c>
      <c r="O23" s="3">
        <f t="shared" si="10"/>
        <v>1.0758276999999998</v>
      </c>
      <c r="P23" s="3">
        <f t="shared" si="10"/>
        <v>1.1102541864</v>
      </c>
      <c r="Q23" s="3">
        <f t="shared" si="10"/>
        <v>1.1524438454832</v>
      </c>
      <c r="R23" s="3">
        <f t="shared" si="10"/>
        <v>1.3264628661511633</v>
      </c>
      <c r="S23" s="3">
        <f t="shared" si="10"/>
        <v>1.3264628661511633</v>
      </c>
      <c r="T23" s="3">
        <f t="shared" si="10"/>
        <v>1.3264628661511633</v>
      </c>
    </row>
    <row r="24" spans="1:20" s="12" customFormat="1" x14ac:dyDescent="0.25">
      <c r="A24" s="26" t="s">
        <v>47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">
        <v>1</v>
      </c>
      <c r="N24" s="3">
        <f>M24*(1+M10)</f>
        <v>1.0209999999999999</v>
      </c>
      <c r="O24" s="3">
        <f t="shared" ref="O24:T24" si="11">N24*(1+N10)</f>
        <v>1.049588</v>
      </c>
      <c r="P24" s="3">
        <f t="shared" si="11"/>
        <v>1.0831748160000001</v>
      </c>
      <c r="Q24" s="3">
        <f t="shared" si="11"/>
        <v>1.1243354590080001</v>
      </c>
      <c r="R24" s="3">
        <f t="shared" si="11"/>
        <v>1.2941101133182082</v>
      </c>
      <c r="S24" s="3">
        <f t="shared" si="11"/>
        <v>1.2941101133182082</v>
      </c>
      <c r="T24" s="3">
        <f t="shared" si="11"/>
        <v>1.2941101133182082</v>
      </c>
    </row>
    <row r="25" spans="1:20" s="12" customFormat="1" x14ac:dyDescent="0.25">
      <c r="A25" s="26" t="s">
        <v>48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3">
        <v>1</v>
      </c>
      <c r="O25" s="3">
        <f t="shared" ref="O25:T25" si="12">N25*(1+N10)</f>
        <v>1.028</v>
      </c>
      <c r="P25" s="3">
        <f t="shared" si="12"/>
        <v>1.0608960000000001</v>
      </c>
      <c r="Q25" s="3">
        <f t="shared" si="12"/>
        <v>1.101210048</v>
      </c>
      <c r="R25" s="3">
        <f t="shared" si="12"/>
        <v>1.2674927652479999</v>
      </c>
      <c r="S25" s="3">
        <f t="shared" si="12"/>
        <v>1.2674927652479999</v>
      </c>
      <c r="T25" s="3">
        <f t="shared" si="12"/>
        <v>1.2674927652479999</v>
      </c>
    </row>
    <row r="26" spans="1:20" s="12" customFormat="1" x14ac:dyDescent="0.25">
      <c r="A26" s="26" t="s">
        <v>49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3">
        <v>1</v>
      </c>
      <c r="P26" s="3">
        <f>O26*(1+O10)</f>
        <v>1.032</v>
      </c>
      <c r="Q26" s="3">
        <f>P26*(1+P10)</f>
        <v>1.0712160000000002</v>
      </c>
      <c r="R26" s="3">
        <f>Q26*(1+Q10)</f>
        <v>1.2329696160000003</v>
      </c>
      <c r="S26" s="3">
        <f>R26*(1+R10)</f>
        <v>1.2329696160000003</v>
      </c>
      <c r="T26" s="3">
        <f>S26*(1+S10)</f>
        <v>1.2329696160000003</v>
      </c>
    </row>
    <row r="27" spans="1:20" s="12" customFormat="1" x14ac:dyDescent="0.25">
      <c r="A27" s="26" t="s">
        <v>53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3">
        <v>1</v>
      </c>
      <c r="Q27" s="3">
        <f>P27*(1+P10)</f>
        <v>1.038</v>
      </c>
      <c r="R27" s="3">
        <f>Q27*(1+Q10)</f>
        <v>1.1947380000000001</v>
      </c>
      <c r="S27" s="3">
        <f>R27*(1+R10)</f>
        <v>1.1947380000000001</v>
      </c>
      <c r="T27" s="3">
        <f>S27*(1+S10)</f>
        <v>1.1947380000000001</v>
      </c>
    </row>
    <row r="28" spans="1:20" s="12" customFormat="1" x14ac:dyDescent="0.25">
      <c r="A28" s="26" t="s">
        <v>54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3"/>
      <c r="Q28" s="3">
        <v>1</v>
      </c>
      <c r="R28" s="3">
        <f>Q28*(1+Q10)</f>
        <v>1.151</v>
      </c>
      <c r="S28" s="3">
        <f>R28*(1+R10)</f>
        <v>1.151</v>
      </c>
      <c r="T28" s="3">
        <f>S28*(1+S10)</f>
        <v>1.151</v>
      </c>
    </row>
    <row r="29" spans="1:20" s="12" customFormat="1" x14ac:dyDescent="0.25">
      <c r="A29" s="26" t="s">
        <v>55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3"/>
      <c r="Q29" s="3"/>
      <c r="R29" s="3">
        <v>1</v>
      </c>
      <c r="S29" s="3">
        <f>R29*(1+R10)</f>
        <v>1</v>
      </c>
      <c r="T29" s="3">
        <f>S29*(1+S10)</f>
        <v>1</v>
      </c>
    </row>
    <row r="30" spans="1:20" s="12" customFormat="1" x14ac:dyDescent="0.25">
      <c r="A30" s="26" t="s">
        <v>56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3"/>
      <c r="Q30" s="3"/>
      <c r="R30" s="3"/>
      <c r="S30" s="3">
        <v>1</v>
      </c>
      <c r="T30" s="3">
        <f>S30*(1+S10)</f>
        <v>1</v>
      </c>
    </row>
    <row r="31" spans="1:20" s="12" customFormat="1" x14ac:dyDescent="0.25">
      <c r="A31" s="26" t="s">
        <v>57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3"/>
      <c r="Q31" s="3"/>
      <c r="R31" s="3"/>
      <c r="S31" s="3"/>
      <c r="T31" s="3">
        <v>1</v>
      </c>
    </row>
    <row r="32" spans="1:20" s="12" customFormat="1" x14ac:dyDescent="0.25">
      <c r="A32" s="39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10"/>
    </row>
    <row r="33" spans="1:21" s="12" customFormat="1" x14ac:dyDescent="0.25">
      <c r="A33" s="39"/>
      <c r="B33" s="71"/>
      <c r="C33" s="71"/>
      <c r="D33" s="71"/>
      <c r="E33" s="71"/>
      <c r="F33" s="72"/>
      <c r="G33" s="10"/>
      <c r="H33" s="10"/>
      <c r="I33" s="10"/>
      <c r="J33" s="10"/>
      <c r="K33" s="10"/>
      <c r="O33" s="10"/>
    </row>
    <row r="34" spans="1:21" s="12" customFormat="1" ht="18" x14ac:dyDescent="0.25">
      <c r="A34" s="18" t="s">
        <v>4</v>
      </c>
      <c r="B34" s="17"/>
      <c r="C34" s="17"/>
      <c r="D34" s="17"/>
      <c r="E34" s="17"/>
      <c r="F34" s="17"/>
      <c r="G34" s="17"/>
      <c r="H34" s="72"/>
      <c r="I34" s="72"/>
      <c r="J34" s="10"/>
      <c r="K34" s="10"/>
    </row>
    <row r="35" spans="1:21" s="12" customFormat="1" x14ac:dyDescent="0.25">
      <c r="A35" s="27" t="s">
        <v>1</v>
      </c>
      <c r="B35" s="21"/>
      <c r="C35" s="28">
        <v>2007</v>
      </c>
      <c r="D35" s="17"/>
      <c r="E35" s="17"/>
      <c r="F35" s="17"/>
      <c r="G35" s="17"/>
      <c r="H35" s="10"/>
      <c r="I35" s="11"/>
      <c r="J35" s="73" t="str">
        <f>IF($I35*(1+$I$10)=0,"",$I35*(1+$I$10))</f>
        <v/>
      </c>
      <c r="K35" s="11"/>
    </row>
    <row r="36" spans="1:21" s="12" customFormat="1" x14ac:dyDescent="0.25">
      <c r="A36" s="27" t="s">
        <v>0</v>
      </c>
      <c r="B36" s="21"/>
      <c r="C36" s="29">
        <v>2007</v>
      </c>
      <c r="D36" s="29">
        <v>2008</v>
      </c>
      <c r="E36" s="29">
        <v>2009</v>
      </c>
      <c r="F36" s="29">
        <v>2010</v>
      </c>
      <c r="G36" s="29">
        <v>2011</v>
      </c>
      <c r="H36" s="29">
        <v>2012</v>
      </c>
      <c r="I36" s="29">
        <v>2013</v>
      </c>
      <c r="J36" s="29">
        <v>2014</v>
      </c>
      <c r="K36" s="29">
        <v>2015</v>
      </c>
      <c r="L36" s="29">
        <v>2016</v>
      </c>
      <c r="M36" s="29">
        <v>2017</v>
      </c>
      <c r="N36" s="29">
        <v>2018</v>
      </c>
      <c r="O36" s="29">
        <v>2019</v>
      </c>
      <c r="P36" s="29">
        <v>2020</v>
      </c>
      <c r="Q36" s="29">
        <v>2021</v>
      </c>
      <c r="R36" s="29">
        <v>2022</v>
      </c>
      <c r="S36" s="29">
        <v>2023</v>
      </c>
      <c r="T36" s="29">
        <v>2024</v>
      </c>
      <c r="U36" s="29">
        <v>2025</v>
      </c>
    </row>
    <row r="37" spans="1:21" s="12" customFormat="1" x14ac:dyDescent="0.25">
      <c r="A37" s="27" t="s">
        <v>6</v>
      </c>
      <c r="B37" s="30" t="s">
        <v>2</v>
      </c>
      <c r="C37" s="4">
        <v>49.9</v>
      </c>
      <c r="D37" s="4">
        <v>52.4</v>
      </c>
      <c r="E37" s="4">
        <v>55.01</v>
      </c>
      <c r="F37" s="4">
        <v>57.77</v>
      </c>
      <c r="G37" s="4">
        <v>60.65</v>
      </c>
      <c r="H37" s="4">
        <v>63.69</v>
      </c>
      <c r="I37" s="4">
        <v>66.87</v>
      </c>
      <c r="J37" s="4">
        <v>68</v>
      </c>
      <c r="K37" s="4">
        <v>69.5</v>
      </c>
      <c r="L37" s="4">
        <v>70.63</v>
      </c>
      <c r="M37" s="4">
        <v>73</v>
      </c>
      <c r="N37" s="4">
        <v>75</v>
      </c>
      <c r="O37" s="4">
        <v>78</v>
      </c>
      <c r="P37" s="4">
        <v>80</v>
      </c>
      <c r="Q37" s="4">
        <v>82</v>
      </c>
      <c r="R37" s="4">
        <v>84</v>
      </c>
      <c r="S37" s="4">
        <v>86</v>
      </c>
      <c r="T37" s="4"/>
      <c r="U37" s="4"/>
    </row>
    <row r="38" spans="1:21" s="12" customFormat="1" x14ac:dyDescent="0.25">
      <c r="A38" s="27" t="s">
        <v>7</v>
      </c>
      <c r="B38" s="30" t="s">
        <v>2</v>
      </c>
      <c r="C38" s="1">
        <f t="shared" ref="C38:K38" si="13">C37*B13</f>
        <v>49.9</v>
      </c>
      <c r="D38" s="1">
        <f t="shared" si="13"/>
        <v>53.867199999999997</v>
      </c>
      <c r="E38" s="1">
        <f t="shared" si="13"/>
        <v>60.112947640000002</v>
      </c>
      <c r="F38" s="1">
        <f t="shared" si="13"/>
        <v>63.760266042800005</v>
      </c>
      <c r="G38" s="1">
        <f t="shared" si="13"/>
        <v>67.942981435489997</v>
      </c>
      <c r="H38" s="1">
        <f t="shared" si="13"/>
        <v>72.704154474711586</v>
      </c>
      <c r="I38" s="1">
        <f t="shared" si="13"/>
        <v>78.853254740851852</v>
      </c>
      <c r="J38" s="1">
        <f t="shared" si="13"/>
        <v>81.308353834174014</v>
      </c>
      <c r="K38" s="1">
        <f t="shared" si="13"/>
        <v>83.43432814472051</v>
      </c>
      <c r="L38" s="1">
        <f t="shared" ref="L38:U38" si="14">L37*K13</f>
        <v>85.045258944635876</v>
      </c>
      <c r="M38" s="1">
        <f t="shared" si="14"/>
        <v>88.514257826407018</v>
      </c>
      <c r="N38" s="1">
        <f t="shared" si="14"/>
        <v>93.212788635685484</v>
      </c>
      <c r="O38" s="1">
        <f t="shared" si="14"/>
        <v>98.977067484916262</v>
      </c>
      <c r="P38" s="1">
        <f t="shared" si="14"/>
        <v>104.3573593584553</v>
      </c>
      <c r="Q38" s="1">
        <f t="shared" si="14"/>
        <v>110.38921472937402</v>
      </c>
      <c r="R38" s="1">
        <f t="shared" si="14"/>
        <v>117.3787367156534</v>
      </c>
      <c r="S38" s="1">
        <f t="shared" si="14"/>
        <v>138.31966229209127</v>
      </c>
      <c r="T38" s="1">
        <f t="shared" si="14"/>
        <v>0</v>
      </c>
      <c r="U38" s="1">
        <f t="shared" si="14"/>
        <v>0</v>
      </c>
    </row>
    <row r="39" spans="1:21" s="11" customFormat="1" x14ac:dyDescent="0.25"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1" customFormat="1" x14ac:dyDescent="0.25"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2" customFormat="1" ht="18" x14ac:dyDescent="0.25">
      <c r="A41" s="18" t="s">
        <v>5</v>
      </c>
      <c r="B41" s="17"/>
      <c r="C41" s="17"/>
      <c r="D41" s="17"/>
      <c r="E41" s="17"/>
      <c r="F41" s="17"/>
      <c r="G41" s="17"/>
      <c r="H41" s="17"/>
      <c r="I41" s="17"/>
      <c r="J41" s="17"/>
      <c r="K41" s="11"/>
    </row>
    <row r="42" spans="1:21" s="12" customFormat="1" x14ac:dyDescent="0.25">
      <c r="A42" s="27" t="s">
        <v>1</v>
      </c>
      <c r="B42" s="21"/>
      <c r="C42" s="28">
        <v>2008</v>
      </c>
      <c r="D42" s="17"/>
      <c r="E42" s="17"/>
      <c r="F42" s="17"/>
      <c r="G42" s="17"/>
      <c r="H42" s="17"/>
      <c r="I42" s="17"/>
      <c r="J42" s="17"/>
      <c r="K42" s="11"/>
    </row>
    <row r="43" spans="1:21" s="12" customFormat="1" x14ac:dyDescent="0.25">
      <c r="A43" s="27" t="s">
        <v>0</v>
      </c>
      <c r="B43" s="21"/>
      <c r="C43" s="29">
        <v>2007</v>
      </c>
      <c r="D43" s="29">
        <v>2008</v>
      </c>
      <c r="E43" s="29">
        <v>2009</v>
      </c>
      <c r="F43" s="29">
        <v>2010</v>
      </c>
      <c r="G43" s="29">
        <v>2011</v>
      </c>
      <c r="H43" s="29">
        <v>2012</v>
      </c>
      <c r="I43" s="29">
        <v>2013</v>
      </c>
      <c r="J43" s="29">
        <v>2014</v>
      </c>
      <c r="K43" s="29">
        <v>2015</v>
      </c>
      <c r="L43" s="29">
        <v>2016</v>
      </c>
      <c r="M43" s="29">
        <v>2017</v>
      </c>
      <c r="N43" s="29">
        <v>2018</v>
      </c>
      <c r="O43" s="29">
        <v>2019</v>
      </c>
      <c r="P43" s="29">
        <v>2020</v>
      </c>
      <c r="Q43" s="29">
        <v>2021</v>
      </c>
      <c r="R43" s="29">
        <v>2022</v>
      </c>
      <c r="S43" s="29">
        <v>2023</v>
      </c>
      <c r="T43" s="29">
        <v>2024</v>
      </c>
      <c r="U43" s="29">
        <v>2025</v>
      </c>
    </row>
    <row r="44" spans="1:21" s="12" customFormat="1" x14ac:dyDescent="0.25">
      <c r="A44" s="27" t="s">
        <v>6</v>
      </c>
      <c r="B44" s="30" t="s">
        <v>2</v>
      </c>
      <c r="C44" s="4">
        <v>0</v>
      </c>
      <c r="D44" s="4">
        <v>52.4</v>
      </c>
      <c r="E44" s="4">
        <v>55.01</v>
      </c>
      <c r="F44" s="4">
        <v>57.77</v>
      </c>
      <c r="G44" s="4">
        <v>60.65</v>
      </c>
      <c r="H44" s="4">
        <v>63.69</v>
      </c>
      <c r="I44" s="4">
        <v>66.87</v>
      </c>
      <c r="J44" s="4">
        <v>68</v>
      </c>
      <c r="K44" s="4">
        <v>69.5</v>
      </c>
      <c r="L44" s="4">
        <v>70.63</v>
      </c>
      <c r="M44" s="4">
        <v>73</v>
      </c>
      <c r="N44" s="4">
        <v>75</v>
      </c>
      <c r="O44" s="4">
        <v>78</v>
      </c>
      <c r="P44" s="4">
        <v>80</v>
      </c>
      <c r="Q44" s="4">
        <v>82</v>
      </c>
      <c r="R44" s="4">
        <v>84</v>
      </c>
      <c r="S44" s="4">
        <v>86</v>
      </c>
      <c r="T44" s="4"/>
      <c r="U44" s="4"/>
    </row>
    <row r="45" spans="1:21" s="12" customFormat="1" x14ac:dyDescent="0.25">
      <c r="A45" s="27" t="s">
        <v>7</v>
      </c>
      <c r="B45" s="30" t="s">
        <v>2</v>
      </c>
      <c r="C45" s="37">
        <v>0</v>
      </c>
      <c r="D45" s="1">
        <f t="shared" ref="D45:K45" si="15">D44*C14</f>
        <v>52.4</v>
      </c>
      <c r="E45" s="1">
        <f t="shared" si="15"/>
        <v>58.475629999999995</v>
      </c>
      <c r="F45" s="1">
        <f t="shared" si="15"/>
        <v>62.023605099999997</v>
      </c>
      <c r="G45" s="1">
        <f t="shared" si="15"/>
        <v>66.092394392499983</v>
      </c>
      <c r="H45" s="1">
        <f t="shared" si="15"/>
        <v>70.723885675789475</v>
      </c>
      <c r="I45" s="1">
        <f t="shared" si="15"/>
        <v>76.705500720673001</v>
      </c>
      <c r="J45" s="1">
        <f t="shared" si="15"/>
        <v>79.09372941067511</v>
      </c>
      <c r="K45" s="1">
        <f t="shared" si="15"/>
        <v>81.161797806148357</v>
      </c>
      <c r="L45" s="1">
        <f>L44*K14</f>
        <v>82.728851113459015</v>
      </c>
      <c r="M45" s="1">
        <f>M44*L14</f>
        <v>86.103363644364805</v>
      </c>
      <c r="N45" s="1">
        <f>N44*M14</f>
        <v>90.673918906308813</v>
      </c>
      <c r="O45" s="1">
        <f>O44*N14</f>
        <v>96.281194051474941</v>
      </c>
      <c r="P45" s="1">
        <f t="shared" ref="P45:U45" si="16">P44*O14</f>
        <v>101.5149410101705</v>
      </c>
      <c r="Q45" s="1">
        <f t="shared" si="16"/>
        <v>107.38250460055836</v>
      </c>
      <c r="R45" s="1">
        <f t="shared" si="16"/>
        <v>114.18165050160836</v>
      </c>
      <c r="S45" s="1">
        <f t="shared" si="16"/>
        <v>134.55220067324055</v>
      </c>
      <c r="T45" s="1">
        <f t="shared" si="16"/>
        <v>0</v>
      </c>
      <c r="U45" s="1">
        <f t="shared" si="16"/>
        <v>0</v>
      </c>
    </row>
    <row r="46" spans="1:21" s="12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21" s="12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21" s="12" customFormat="1" ht="18" x14ac:dyDescent="0.25">
      <c r="A48" s="18" t="s">
        <v>17</v>
      </c>
      <c r="B48" s="17"/>
      <c r="C48" s="17"/>
      <c r="D48" s="17"/>
      <c r="E48" s="17"/>
      <c r="F48" s="17"/>
      <c r="G48" s="17"/>
      <c r="H48" s="17"/>
      <c r="I48" s="17"/>
      <c r="J48" s="17"/>
      <c r="K48" s="11"/>
    </row>
    <row r="49" spans="1:21" s="12" customFormat="1" x14ac:dyDescent="0.25">
      <c r="A49" s="27" t="s">
        <v>1</v>
      </c>
      <c r="B49" s="21"/>
      <c r="C49" s="28">
        <v>2009</v>
      </c>
      <c r="D49" s="17"/>
      <c r="E49" s="17"/>
      <c r="F49" s="17"/>
      <c r="G49" s="17"/>
      <c r="H49" s="17"/>
      <c r="I49" s="17"/>
      <c r="J49" s="17"/>
      <c r="K49" s="11"/>
    </row>
    <row r="50" spans="1:21" s="12" customFormat="1" x14ac:dyDescent="0.25">
      <c r="A50" s="27" t="s">
        <v>0</v>
      </c>
      <c r="B50" s="21"/>
      <c r="C50" s="29">
        <v>2007</v>
      </c>
      <c r="D50" s="29">
        <v>2008</v>
      </c>
      <c r="E50" s="29">
        <v>2009</v>
      </c>
      <c r="F50" s="29">
        <v>2010</v>
      </c>
      <c r="G50" s="29">
        <v>2011</v>
      </c>
      <c r="H50" s="29">
        <v>2012</v>
      </c>
      <c r="I50" s="29">
        <v>2013</v>
      </c>
      <c r="J50" s="29">
        <v>2014</v>
      </c>
      <c r="K50" s="29">
        <v>2015</v>
      </c>
      <c r="L50" s="29">
        <v>2016</v>
      </c>
      <c r="M50" s="29">
        <v>2017</v>
      </c>
      <c r="N50" s="29">
        <v>2018</v>
      </c>
      <c r="O50" s="29">
        <v>2019</v>
      </c>
      <c r="P50" s="29">
        <v>2020</v>
      </c>
      <c r="Q50" s="29">
        <v>2021</v>
      </c>
      <c r="R50" s="29">
        <v>2022</v>
      </c>
      <c r="S50" s="29">
        <v>2023</v>
      </c>
      <c r="T50" s="29">
        <v>2024</v>
      </c>
      <c r="U50" s="29">
        <v>2025</v>
      </c>
    </row>
    <row r="51" spans="1:21" s="12" customFormat="1" x14ac:dyDescent="0.25">
      <c r="A51" s="27" t="s">
        <v>6</v>
      </c>
      <c r="B51" s="30" t="s">
        <v>2</v>
      </c>
      <c r="C51" s="4">
        <v>0</v>
      </c>
      <c r="D51" s="4">
        <v>0</v>
      </c>
      <c r="E51" s="4">
        <v>55.01</v>
      </c>
      <c r="F51" s="4">
        <v>57.77</v>
      </c>
      <c r="G51" s="4">
        <v>60.65</v>
      </c>
      <c r="H51" s="4">
        <v>63.69</v>
      </c>
      <c r="I51" s="4">
        <v>66.87</v>
      </c>
      <c r="J51" s="4">
        <v>68</v>
      </c>
      <c r="K51" s="4">
        <v>69.5</v>
      </c>
      <c r="L51" s="4">
        <v>70.63</v>
      </c>
      <c r="M51" s="4">
        <v>73</v>
      </c>
      <c r="N51" s="4">
        <v>75</v>
      </c>
      <c r="O51" s="4">
        <v>78</v>
      </c>
      <c r="P51" s="4">
        <v>80</v>
      </c>
      <c r="Q51" s="4">
        <v>82</v>
      </c>
      <c r="R51" s="4">
        <v>84</v>
      </c>
      <c r="S51" s="4">
        <v>86</v>
      </c>
      <c r="T51" s="4"/>
      <c r="U51" s="4"/>
    </row>
    <row r="52" spans="1:21" s="12" customFormat="1" x14ac:dyDescent="0.25">
      <c r="A52" s="27" t="s">
        <v>7</v>
      </c>
      <c r="B52" s="30" t="s">
        <v>2</v>
      </c>
      <c r="C52" s="1">
        <v>0</v>
      </c>
      <c r="D52" s="1">
        <v>0</v>
      </c>
      <c r="E52" s="1">
        <f t="shared" ref="E52:K52" si="17">E51*D15</f>
        <v>55.01</v>
      </c>
      <c r="F52" s="1">
        <f t="shared" si="17"/>
        <v>58.347700000000003</v>
      </c>
      <c r="G52" s="1">
        <f t="shared" si="17"/>
        <v>62.175347500000001</v>
      </c>
      <c r="H52" s="1">
        <f t="shared" si="17"/>
        <v>66.532347766499996</v>
      </c>
      <c r="I52" s="1">
        <f t="shared" si="17"/>
        <v>72.159455052373488</v>
      </c>
      <c r="J52" s="1">
        <f t="shared" si="17"/>
        <v>74.406142437135586</v>
      </c>
      <c r="K52" s="1">
        <f t="shared" si="17"/>
        <v>76.351644220271268</v>
      </c>
      <c r="L52" s="1">
        <f>L51*K15</f>
        <v>77.825824189519309</v>
      </c>
      <c r="M52" s="1">
        <f>M51*L15</f>
        <v>81.000342092535107</v>
      </c>
      <c r="N52" s="1">
        <f>N51*M15</f>
        <v>85.300017785803234</v>
      </c>
      <c r="O52" s="1">
        <f>O51*N15</f>
        <v>90.574970885677303</v>
      </c>
      <c r="P52" s="1">
        <f t="shared" ref="P52:U52" si="18">P51*O15</f>
        <v>95.498533405616683</v>
      </c>
      <c r="Q52" s="1">
        <f t="shared" si="18"/>
        <v>101.01834863646134</v>
      </c>
      <c r="R52" s="1">
        <f t="shared" si="18"/>
        <v>107.41453480866265</v>
      </c>
      <c r="S52" s="1">
        <f t="shared" si="18"/>
        <v>126.57779931631288</v>
      </c>
      <c r="T52" s="1">
        <f t="shared" si="18"/>
        <v>0</v>
      </c>
      <c r="U52" s="1">
        <f t="shared" si="18"/>
        <v>0</v>
      </c>
    </row>
    <row r="53" spans="1:21" s="11" customFormat="1" x14ac:dyDescent="0.25">
      <c r="I53" s="78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s="11" customFormat="1" x14ac:dyDescent="0.25"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s="12" customFormat="1" ht="18" x14ac:dyDescent="0.25">
      <c r="A55" s="18" t="s">
        <v>18</v>
      </c>
      <c r="B55" s="17"/>
      <c r="C55" s="17"/>
      <c r="D55" s="17"/>
      <c r="E55" s="17"/>
      <c r="F55" s="17"/>
      <c r="G55" s="17"/>
      <c r="H55" s="17"/>
      <c r="I55" s="17"/>
      <c r="J55" s="17"/>
      <c r="K55" s="11"/>
    </row>
    <row r="56" spans="1:21" s="12" customFormat="1" x14ac:dyDescent="0.25">
      <c r="A56" s="27" t="s">
        <v>1</v>
      </c>
      <c r="B56" s="21"/>
      <c r="C56" s="28">
        <v>2010</v>
      </c>
      <c r="D56" s="17"/>
      <c r="E56" s="17"/>
      <c r="F56" s="17"/>
      <c r="G56" s="17"/>
      <c r="H56" s="17"/>
      <c r="I56" s="17"/>
      <c r="J56" s="17"/>
      <c r="K56" s="11"/>
    </row>
    <row r="57" spans="1:21" s="12" customFormat="1" x14ac:dyDescent="0.25">
      <c r="A57" s="27" t="s">
        <v>0</v>
      </c>
      <c r="B57" s="21"/>
      <c r="C57" s="29">
        <v>2007</v>
      </c>
      <c r="D57" s="29">
        <v>2008</v>
      </c>
      <c r="E57" s="29">
        <v>2009</v>
      </c>
      <c r="F57" s="29">
        <v>2010</v>
      </c>
      <c r="G57" s="29">
        <v>2011</v>
      </c>
      <c r="H57" s="29">
        <v>2012</v>
      </c>
      <c r="I57" s="29">
        <v>2013</v>
      </c>
      <c r="J57" s="29">
        <v>2014</v>
      </c>
      <c r="K57" s="29">
        <v>2015</v>
      </c>
      <c r="L57" s="29">
        <v>2016</v>
      </c>
      <c r="M57" s="29">
        <v>2017</v>
      </c>
      <c r="N57" s="29">
        <v>2018</v>
      </c>
      <c r="O57" s="29">
        <v>2019</v>
      </c>
      <c r="P57" s="29">
        <v>2020</v>
      </c>
      <c r="Q57" s="29">
        <v>2021</v>
      </c>
      <c r="R57" s="29">
        <v>2022</v>
      </c>
      <c r="S57" s="29">
        <v>2023</v>
      </c>
      <c r="T57" s="29">
        <v>2024</v>
      </c>
      <c r="U57" s="29">
        <v>2025</v>
      </c>
    </row>
    <row r="58" spans="1:21" s="12" customFormat="1" x14ac:dyDescent="0.25">
      <c r="A58" s="27" t="s">
        <v>6</v>
      </c>
      <c r="B58" s="30" t="s">
        <v>2</v>
      </c>
      <c r="C58" s="4">
        <v>0</v>
      </c>
      <c r="D58" s="4">
        <v>0</v>
      </c>
      <c r="E58" s="4">
        <v>0</v>
      </c>
      <c r="F58" s="4">
        <v>57.77</v>
      </c>
      <c r="G58" s="4">
        <v>60.65</v>
      </c>
      <c r="H58" s="4">
        <v>63.69</v>
      </c>
      <c r="I58" s="4">
        <v>66.87</v>
      </c>
      <c r="J58" s="4">
        <v>68</v>
      </c>
      <c r="K58" s="4">
        <v>69.5</v>
      </c>
      <c r="L58" s="4">
        <v>70.63</v>
      </c>
      <c r="M58" s="4">
        <v>73</v>
      </c>
      <c r="N58" s="4">
        <v>75</v>
      </c>
      <c r="O58" s="4">
        <v>78</v>
      </c>
      <c r="P58" s="4">
        <v>80</v>
      </c>
      <c r="Q58" s="4">
        <v>82</v>
      </c>
      <c r="R58" s="4">
        <v>84</v>
      </c>
      <c r="S58" s="4">
        <v>86</v>
      </c>
      <c r="T58" s="4"/>
      <c r="U58" s="4"/>
    </row>
    <row r="59" spans="1:21" s="12" customFormat="1" x14ac:dyDescent="0.25">
      <c r="A59" s="27" t="s">
        <v>7</v>
      </c>
      <c r="B59" s="30" t="s">
        <v>2</v>
      </c>
      <c r="C59" s="37">
        <v>0</v>
      </c>
      <c r="D59" s="1">
        <v>0</v>
      </c>
      <c r="E59" s="1">
        <v>0</v>
      </c>
      <c r="F59" s="1">
        <f t="shared" ref="F59:K59" si="19">F58*E16</f>
        <v>57.77</v>
      </c>
      <c r="G59" s="1">
        <f t="shared" si="19"/>
        <v>61.559749999999994</v>
      </c>
      <c r="H59" s="1">
        <f t="shared" si="19"/>
        <v>65.873611649999987</v>
      </c>
      <c r="I59" s="1">
        <f t="shared" si="19"/>
        <v>71.445005002349987</v>
      </c>
      <c r="J59" s="1">
        <f t="shared" si="19"/>
        <v>73.669447957559981</v>
      </c>
      <c r="K59" s="1">
        <f t="shared" si="19"/>
        <v>75.595687346803231</v>
      </c>
      <c r="L59" s="1">
        <f>L58*K16</f>
        <v>77.055271474771587</v>
      </c>
      <c r="M59" s="1">
        <f>M58*L16</f>
        <v>80.198358507460483</v>
      </c>
      <c r="N59" s="1">
        <f>N58*M16</f>
        <v>84.455463154260599</v>
      </c>
      <c r="O59" s="1">
        <f>O58*N16</f>
        <v>89.678188995720063</v>
      </c>
      <c r="P59" s="1">
        <f t="shared" ref="P59:U59" si="20">P58*O16</f>
        <v>94.553003371897674</v>
      </c>
      <c r="Q59" s="1">
        <f t="shared" si="20"/>
        <v>100.01816696679336</v>
      </c>
      <c r="R59" s="1">
        <f t="shared" si="20"/>
        <v>106.35102456303228</v>
      </c>
      <c r="S59" s="1">
        <f t="shared" si="20"/>
        <v>125.32455377852753</v>
      </c>
      <c r="T59" s="1">
        <f t="shared" si="20"/>
        <v>0</v>
      </c>
      <c r="U59" s="1">
        <f t="shared" si="20"/>
        <v>0</v>
      </c>
    </row>
    <row r="60" spans="1:21" s="12" customFormat="1" x14ac:dyDescent="0.25">
      <c r="A60" s="31"/>
      <c r="B60" s="32"/>
      <c r="C60" s="9"/>
      <c r="D60" s="5"/>
      <c r="E60" s="5"/>
      <c r="F60" s="5"/>
      <c r="G60" s="5"/>
      <c r="H60" s="5"/>
      <c r="I60" s="5"/>
      <c r="J60" s="5"/>
      <c r="K60" s="11"/>
    </row>
    <row r="61" spans="1:21" s="12" customFormat="1" x14ac:dyDescent="0.25">
      <c r="A61" s="31"/>
      <c r="B61" s="32"/>
      <c r="C61" s="9"/>
      <c r="D61" s="5"/>
      <c r="E61" s="5"/>
      <c r="F61" s="5"/>
      <c r="G61" s="5"/>
      <c r="H61" s="5"/>
      <c r="I61" s="5"/>
      <c r="J61" s="5"/>
      <c r="K61" s="11"/>
    </row>
    <row r="62" spans="1:21" s="12" customFormat="1" ht="18" x14ac:dyDescent="0.25">
      <c r="A62" s="18" t="s">
        <v>22</v>
      </c>
      <c r="B62" s="17"/>
      <c r="C62" s="17"/>
      <c r="D62" s="17"/>
      <c r="E62" s="17"/>
      <c r="F62" s="17"/>
      <c r="G62" s="17"/>
      <c r="H62" s="17"/>
      <c r="I62" s="17"/>
      <c r="J62" s="17"/>
      <c r="K62" s="11"/>
    </row>
    <row r="63" spans="1:21" s="12" customFormat="1" x14ac:dyDescent="0.25">
      <c r="A63" s="27" t="s">
        <v>1</v>
      </c>
      <c r="B63" s="21"/>
      <c r="C63" s="28">
        <v>2011</v>
      </c>
      <c r="D63" s="17"/>
      <c r="E63" s="17"/>
      <c r="F63" s="17"/>
      <c r="G63" s="17"/>
      <c r="H63" s="17"/>
      <c r="I63" s="17"/>
      <c r="J63" s="17"/>
      <c r="K63" s="11"/>
    </row>
    <row r="64" spans="1:21" s="12" customFormat="1" x14ac:dyDescent="0.25">
      <c r="A64" s="27" t="s">
        <v>0</v>
      </c>
      <c r="B64" s="21"/>
      <c r="C64" s="29">
        <v>2007</v>
      </c>
      <c r="D64" s="29">
        <v>2008</v>
      </c>
      <c r="E64" s="29">
        <v>2009</v>
      </c>
      <c r="F64" s="29">
        <v>2010</v>
      </c>
      <c r="G64" s="29">
        <v>2011</v>
      </c>
      <c r="H64" s="29">
        <v>2012</v>
      </c>
      <c r="I64" s="29">
        <v>2013</v>
      </c>
      <c r="J64" s="29">
        <v>2014</v>
      </c>
      <c r="K64" s="29">
        <v>2015</v>
      </c>
      <c r="L64" s="29">
        <v>2016</v>
      </c>
      <c r="M64" s="29">
        <v>2017</v>
      </c>
      <c r="N64" s="29">
        <v>2018</v>
      </c>
      <c r="O64" s="29">
        <v>2019</v>
      </c>
      <c r="P64" s="29">
        <v>2020</v>
      </c>
      <c r="Q64" s="29">
        <v>2021</v>
      </c>
      <c r="R64" s="29">
        <v>2022</v>
      </c>
      <c r="S64" s="29">
        <v>2023</v>
      </c>
      <c r="T64" s="29">
        <v>2024</v>
      </c>
      <c r="U64" s="29">
        <v>2025</v>
      </c>
    </row>
    <row r="65" spans="1:21" s="12" customFormat="1" x14ac:dyDescent="0.25">
      <c r="A65" s="27" t="s">
        <v>6</v>
      </c>
      <c r="B65" s="30" t="s">
        <v>2</v>
      </c>
      <c r="C65" s="4">
        <v>0</v>
      </c>
      <c r="D65" s="4">
        <v>0</v>
      </c>
      <c r="E65" s="4">
        <v>0</v>
      </c>
      <c r="F65" s="4">
        <v>0</v>
      </c>
      <c r="G65" s="4">
        <v>60.65</v>
      </c>
      <c r="H65" s="4">
        <v>63.69</v>
      </c>
      <c r="I65" s="4">
        <v>66.87</v>
      </c>
      <c r="J65" s="4">
        <v>68</v>
      </c>
      <c r="K65" s="4">
        <v>69.5</v>
      </c>
      <c r="L65" s="4">
        <v>70.63</v>
      </c>
      <c r="M65" s="4">
        <v>73</v>
      </c>
      <c r="N65" s="4">
        <v>75</v>
      </c>
      <c r="O65" s="4">
        <v>78</v>
      </c>
      <c r="P65" s="4">
        <v>80</v>
      </c>
      <c r="Q65" s="4">
        <v>82</v>
      </c>
      <c r="R65" s="4">
        <v>84</v>
      </c>
      <c r="S65" s="4">
        <v>86</v>
      </c>
      <c r="T65" s="4"/>
      <c r="U65" s="4"/>
    </row>
    <row r="66" spans="1:21" s="12" customFormat="1" x14ac:dyDescent="0.25">
      <c r="A66" s="27" t="s">
        <v>7</v>
      </c>
      <c r="B66" s="30" t="s">
        <v>2</v>
      </c>
      <c r="C66" s="37">
        <v>0</v>
      </c>
      <c r="D66" s="1">
        <v>0</v>
      </c>
      <c r="E66" s="1">
        <v>0</v>
      </c>
      <c r="F66" s="1">
        <v>0</v>
      </c>
      <c r="G66" s="1">
        <f t="shared" ref="G66:O66" si="21">G65*F17</f>
        <v>60.65</v>
      </c>
      <c r="H66" s="1">
        <f t="shared" si="21"/>
        <v>64.900109999999998</v>
      </c>
      <c r="I66" s="1">
        <f t="shared" si="21"/>
        <v>70.389167489999991</v>
      </c>
      <c r="J66" s="1">
        <f t="shared" si="21"/>
        <v>72.580736903999991</v>
      </c>
      <c r="K66" s="1">
        <f t="shared" si="21"/>
        <v>74.478509701283983</v>
      </c>
      <c r="L66" s="1">
        <f t="shared" si="21"/>
        <v>75.916523620464645</v>
      </c>
      <c r="M66" s="1">
        <f t="shared" si="21"/>
        <v>79.013161091094105</v>
      </c>
      <c r="N66" s="1">
        <f t="shared" si="21"/>
        <v>83.207352861340524</v>
      </c>
      <c r="O66" s="1">
        <f t="shared" si="21"/>
        <v>88.352895562285823</v>
      </c>
      <c r="P66" s="1">
        <f t="shared" ref="P66:U66" si="22">P65*O17</f>
        <v>93.155668346697254</v>
      </c>
      <c r="Q66" s="1">
        <f t="shared" si="22"/>
        <v>98.540065977136351</v>
      </c>
      <c r="R66" s="1">
        <f t="shared" si="22"/>
        <v>104.77933454485942</v>
      </c>
      <c r="S66" s="1">
        <f t="shared" si="22"/>
        <v>123.47246677687447</v>
      </c>
      <c r="T66" s="1">
        <f t="shared" si="22"/>
        <v>0</v>
      </c>
      <c r="U66" s="1">
        <f t="shared" si="22"/>
        <v>0</v>
      </c>
    </row>
    <row r="67" spans="1:21" s="12" customFormat="1" x14ac:dyDescent="0.25">
      <c r="A67" s="31"/>
      <c r="B67" s="32"/>
      <c r="C67" s="9"/>
      <c r="D67" s="5"/>
      <c r="E67" s="5"/>
      <c r="F67" s="5"/>
      <c r="G67" s="5"/>
      <c r="H67" s="5"/>
      <c r="I67" s="5"/>
      <c r="J67" s="5"/>
      <c r="K67" s="11"/>
    </row>
    <row r="68" spans="1:21" s="12" customFormat="1" x14ac:dyDescent="0.25">
      <c r="A68" s="31"/>
      <c r="B68" s="32"/>
      <c r="C68" s="9"/>
      <c r="D68" s="5"/>
      <c r="E68" s="5"/>
      <c r="F68" s="5"/>
      <c r="G68" s="5"/>
      <c r="H68" s="5"/>
      <c r="I68" s="5"/>
      <c r="J68" s="5"/>
      <c r="K68" s="11"/>
    </row>
    <row r="69" spans="1:21" s="12" customFormat="1" ht="18" x14ac:dyDescent="0.25">
      <c r="A69" s="74" t="s">
        <v>24</v>
      </c>
      <c r="B69" s="17"/>
      <c r="C69" s="17"/>
      <c r="D69" s="17"/>
      <c r="E69" s="17"/>
      <c r="F69" s="17"/>
      <c r="G69" s="17"/>
      <c r="H69" s="17"/>
      <c r="I69" s="17"/>
      <c r="J69" s="17"/>
      <c r="K69" s="11"/>
    </row>
    <row r="70" spans="1:21" s="12" customFormat="1" x14ac:dyDescent="0.25">
      <c r="A70" s="27" t="s">
        <v>1</v>
      </c>
      <c r="B70" s="21"/>
      <c r="C70" s="28">
        <v>2012</v>
      </c>
      <c r="D70" s="17"/>
      <c r="E70" s="17"/>
      <c r="F70" s="17"/>
      <c r="G70" s="17"/>
      <c r="H70" s="17"/>
      <c r="I70" s="17"/>
      <c r="J70" s="17"/>
      <c r="K70" s="11"/>
    </row>
    <row r="71" spans="1:21" s="66" customFormat="1" x14ac:dyDescent="0.25">
      <c r="A71" s="27" t="s">
        <v>0</v>
      </c>
      <c r="B71" s="21"/>
      <c r="C71" s="29">
        <v>2007</v>
      </c>
      <c r="D71" s="29">
        <v>2008</v>
      </c>
      <c r="E71" s="29">
        <v>2009</v>
      </c>
      <c r="F71" s="29">
        <v>2010</v>
      </c>
      <c r="G71" s="29">
        <v>2011</v>
      </c>
      <c r="H71" s="29">
        <v>2012</v>
      </c>
      <c r="I71" s="29">
        <v>2013</v>
      </c>
      <c r="J71" s="29">
        <v>2014</v>
      </c>
      <c r="K71" s="29">
        <v>2015</v>
      </c>
      <c r="L71" s="29">
        <v>2016</v>
      </c>
      <c r="M71" s="29">
        <v>2017</v>
      </c>
      <c r="N71" s="29">
        <v>2018</v>
      </c>
      <c r="O71" s="29">
        <v>2019</v>
      </c>
      <c r="P71" s="29">
        <v>2020</v>
      </c>
      <c r="Q71" s="29">
        <v>2021</v>
      </c>
      <c r="R71" s="29">
        <v>2022</v>
      </c>
      <c r="S71" s="29">
        <v>2023</v>
      </c>
      <c r="T71" s="29">
        <v>2024</v>
      </c>
      <c r="U71" s="29">
        <v>2025</v>
      </c>
    </row>
    <row r="72" spans="1:21" s="66" customFormat="1" x14ac:dyDescent="0.25">
      <c r="A72" s="27" t="s">
        <v>6</v>
      </c>
      <c r="B72" s="30" t="s">
        <v>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63.69</v>
      </c>
      <c r="I72" s="4">
        <v>66.87</v>
      </c>
      <c r="J72" s="4">
        <v>68</v>
      </c>
      <c r="K72" s="4">
        <v>69.5</v>
      </c>
      <c r="L72" s="4">
        <v>70.63</v>
      </c>
      <c r="M72" s="4">
        <v>73</v>
      </c>
      <c r="N72" s="4">
        <v>75</v>
      </c>
      <c r="O72" s="4">
        <v>78</v>
      </c>
      <c r="P72" s="4">
        <v>80</v>
      </c>
      <c r="Q72" s="4">
        <v>82</v>
      </c>
      <c r="R72" s="4">
        <v>84</v>
      </c>
      <c r="S72" s="4">
        <v>86</v>
      </c>
      <c r="T72" s="4"/>
      <c r="U72" s="4"/>
    </row>
    <row r="73" spans="1:21" s="12" customFormat="1" x14ac:dyDescent="0.25">
      <c r="A73" s="27" t="s">
        <v>7</v>
      </c>
      <c r="B73" s="30" t="s">
        <v>2</v>
      </c>
      <c r="C73" s="37">
        <v>0</v>
      </c>
      <c r="D73" s="1">
        <v>0</v>
      </c>
      <c r="E73" s="1">
        <v>0</v>
      </c>
      <c r="F73" s="1">
        <v>0</v>
      </c>
      <c r="G73" s="1">
        <v>0</v>
      </c>
      <c r="H73" s="1">
        <f t="shared" ref="H73:O73" si="23">H72*G18</f>
        <v>63.69</v>
      </c>
      <c r="I73" s="1">
        <f t="shared" si="23"/>
        <v>69.076710000000006</v>
      </c>
      <c r="J73" s="1">
        <f t="shared" si="23"/>
        <v>71.227415999999991</v>
      </c>
      <c r="K73" s="1">
        <f t="shared" si="23"/>
        <v>73.089803435999997</v>
      </c>
      <c r="L73" s="1">
        <f t="shared" si="23"/>
        <v>74.501004534312699</v>
      </c>
      <c r="M73" s="1">
        <f t="shared" si="23"/>
        <v>77.539902935322957</v>
      </c>
      <c r="N73" s="1">
        <f t="shared" si="23"/>
        <v>81.65589093360208</v>
      </c>
      <c r="O73" s="1">
        <f t="shared" si="23"/>
        <v>86.705491228936026</v>
      </c>
      <c r="P73" s="1">
        <f t="shared" ref="P73:U73" si="24">P72*O18</f>
        <v>91.41871280343203</v>
      </c>
      <c r="Q73" s="1">
        <f t="shared" si="24"/>
        <v>96.702714403470409</v>
      </c>
      <c r="R73" s="1">
        <f t="shared" si="24"/>
        <v>102.82564724716332</v>
      </c>
      <c r="S73" s="1">
        <f t="shared" si="24"/>
        <v>121.17023236199654</v>
      </c>
      <c r="T73" s="1">
        <f t="shared" si="24"/>
        <v>0</v>
      </c>
      <c r="U73" s="1">
        <f t="shared" si="24"/>
        <v>0</v>
      </c>
    </row>
    <row r="74" spans="1:21" s="12" customFormat="1" x14ac:dyDescent="0.25">
      <c r="K74" s="11"/>
    </row>
    <row r="75" spans="1:21" s="12" customFormat="1" x14ac:dyDescent="0.25">
      <c r="K75" s="11"/>
    </row>
    <row r="76" spans="1:21" s="12" customFormat="1" ht="18" x14ac:dyDescent="0.25">
      <c r="A76" s="74" t="s">
        <v>33</v>
      </c>
      <c r="B76" s="17"/>
      <c r="C76" s="17"/>
      <c r="D76" s="17"/>
      <c r="E76" s="17"/>
      <c r="F76" s="17"/>
      <c r="G76" s="17"/>
      <c r="H76" s="17"/>
      <c r="I76" s="17"/>
      <c r="J76" s="17"/>
      <c r="K76" s="11"/>
    </row>
    <row r="77" spans="1:21" s="12" customFormat="1" x14ac:dyDescent="0.25">
      <c r="A77" s="27" t="s">
        <v>1</v>
      </c>
      <c r="B77" s="21"/>
      <c r="C77" s="28">
        <v>2013</v>
      </c>
      <c r="D77" s="17"/>
      <c r="E77" s="17"/>
      <c r="F77" s="17"/>
      <c r="G77" s="17"/>
      <c r="H77" s="17"/>
      <c r="I77" s="17"/>
      <c r="J77" s="17"/>
      <c r="K77" s="11"/>
    </row>
    <row r="78" spans="1:21" s="12" customFormat="1" x14ac:dyDescent="0.25">
      <c r="A78" s="27" t="s">
        <v>0</v>
      </c>
      <c r="B78" s="21"/>
      <c r="C78" s="29">
        <v>2007</v>
      </c>
      <c r="D78" s="29">
        <v>2008</v>
      </c>
      <c r="E78" s="29">
        <v>2009</v>
      </c>
      <c r="F78" s="29">
        <v>2010</v>
      </c>
      <c r="G78" s="29">
        <v>2011</v>
      </c>
      <c r="H78" s="29">
        <v>2012</v>
      </c>
      <c r="I78" s="29">
        <v>2013</v>
      </c>
      <c r="J78" s="29">
        <v>2014</v>
      </c>
      <c r="K78" s="29">
        <v>2015</v>
      </c>
      <c r="L78" s="29">
        <v>2016</v>
      </c>
      <c r="M78" s="29">
        <v>2017</v>
      </c>
      <c r="N78" s="29">
        <v>2018</v>
      </c>
      <c r="O78" s="29">
        <v>2019</v>
      </c>
      <c r="P78" s="29">
        <v>2020</v>
      </c>
      <c r="Q78" s="29">
        <v>2021</v>
      </c>
      <c r="R78" s="29">
        <v>2022</v>
      </c>
      <c r="S78" s="29">
        <v>2023</v>
      </c>
      <c r="T78" s="29">
        <v>2024</v>
      </c>
      <c r="U78" s="29">
        <v>2025</v>
      </c>
    </row>
    <row r="79" spans="1:21" s="12" customFormat="1" x14ac:dyDescent="0.25">
      <c r="A79" s="27" t="s">
        <v>6</v>
      </c>
      <c r="B79" s="30" t="s">
        <v>2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66.87</v>
      </c>
      <c r="J79" s="4">
        <v>68</v>
      </c>
      <c r="K79" s="4">
        <v>69.5</v>
      </c>
      <c r="L79" s="4">
        <v>70.63</v>
      </c>
      <c r="M79" s="4">
        <v>73</v>
      </c>
      <c r="N79" s="4">
        <v>75</v>
      </c>
      <c r="O79" s="4">
        <v>78</v>
      </c>
      <c r="P79" s="4">
        <v>80</v>
      </c>
      <c r="Q79" s="4">
        <v>82</v>
      </c>
      <c r="R79" s="4">
        <v>84</v>
      </c>
      <c r="S79" s="4">
        <v>86</v>
      </c>
      <c r="T79" s="4"/>
      <c r="U79" s="4"/>
    </row>
    <row r="80" spans="1:21" s="12" customFormat="1" x14ac:dyDescent="0.25">
      <c r="A80" s="27" t="s">
        <v>7</v>
      </c>
      <c r="B80" s="30" t="s">
        <v>2</v>
      </c>
      <c r="C80" s="1">
        <f t="shared" ref="C80:K80" si="25">C79*B19</f>
        <v>0</v>
      </c>
      <c r="D80" s="1">
        <f t="shared" si="25"/>
        <v>0</v>
      </c>
      <c r="E80" s="1">
        <f t="shared" si="25"/>
        <v>0</v>
      </c>
      <c r="F80" s="1">
        <f t="shared" si="25"/>
        <v>0</v>
      </c>
      <c r="G80" s="1">
        <f t="shared" si="25"/>
        <v>0</v>
      </c>
      <c r="H80" s="1">
        <f t="shared" si="25"/>
        <v>0</v>
      </c>
      <c r="I80" s="1">
        <f t="shared" si="25"/>
        <v>66.87</v>
      </c>
      <c r="J80" s="1">
        <f t="shared" si="25"/>
        <v>68.951999999999998</v>
      </c>
      <c r="K80" s="1">
        <f t="shared" si="25"/>
        <v>70.754891999999998</v>
      </c>
      <c r="L80" s="1">
        <f>L79*K19</f>
        <v>72.121011165839988</v>
      </c>
      <c r="M80" s="1">
        <f>M79*L19</f>
        <v>75.062829559847984</v>
      </c>
      <c r="N80" s="1">
        <f>N79*M19</f>
        <v>79.047329074154973</v>
      </c>
      <c r="O80" s="1">
        <f>O79*N19</f>
        <v>83.935615904100715</v>
      </c>
      <c r="P80" s="1">
        <f t="shared" ref="P80:U80" si="26">P79*O19</f>
        <v>88.498269896836462</v>
      </c>
      <c r="Q80" s="1">
        <f t="shared" si="26"/>
        <v>93.61346989687361</v>
      </c>
      <c r="R80" s="1">
        <f t="shared" si="26"/>
        <v>99.540800820100046</v>
      </c>
      <c r="S80" s="1">
        <f t="shared" si="26"/>
        <v>117.29935369021933</v>
      </c>
      <c r="T80" s="1">
        <f t="shared" si="26"/>
        <v>0</v>
      </c>
      <c r="U80" s="1">
        <f t="shared" si="26"/>
        <v>0</v>
      </c>
    </row>
    <row r="81" spans="1:21" s="12" customFormat="1" x14ac:dyDescent="0.25">
      <c r="K81" s="11"/>
    </row>
    <row r="82" spans="1:21" s="12" customFormat="1" ht="18" x14ac:dyDescent="0.25">
      <c r="A82" s="74" t="s">
        <v>38</v>
      </c>
      <c r="B82" s="17"/>
      <c r="C82" s="17"/>
      <c r="D82" s="17"/>
      <c r="E82" s="17"/>
      <c r="F82" s="17"/>
      <c r="G82" s="17"/>
      <c r="H82" s="17"/>
      <c r="I82" s="17"/>
      <c r="J82" s="17"/>
      <c r="K82" s="11"/>
    </row>
    <row r="83" spans="1:21" s="12" customFormat="1" x14ac:dyDescent="0.25">
      <c r="A83" s="27" t="s">
        <v>1</v>
      </c>
      <c r="B83" s="21"/>
      <c r="C83" s="28">
        <v>2014</v>
      </c>
      <c r="D83" s="17"/>
      <c r="E83" s="17"/>
      <c r="F83" s="17"/>
      <c r="G83" s="17"/>
      <c r="H83" s="17"/>
      <c r="I83" s="17"/>
      <c r="J83" s="17"/>
      <c r="K83" s="11"/>
    </row>
    <row r="84" spans="1:21" s="12" customFormat="1" x14ac:dyDescent="0.25">
      <c r="A84" s="27" t="s">
        <v>0</v>
      </c>
      <c r="B84" s="21"/>
      <c r="C84" s="29">
        <v>2007</v>
      </c>
      <c r="D84" s="29">
        <v>2008</v>
      </c>
      <c r="E84" s="29">
        <v>2009</v>
      </c>
      <c r="F84" s="29">
        <v>2010</v>
      </c>
      <c r="G84" s="29">
        <v>2011</v>
      </c>
      <c r="H84" s="29">
        <v>2012</v>
      </c>
      <c r="I84" s="29">
        <v>2013</v>
      </c>
      <c r="J84" s="29">
        <v>2014</v>
      </c>
      <c r="K84" s="29">
        <v>2015</v>
      </c>
      <c r="L84" s="29">
        <v>2016</v>
      </c>
      <c r="M84" s="29">
        <v>2017</v>
      </c>
      <c r="N84" s="29">
        <v>2018</v>
      </c>
      <c r="O84" s="29">
        <v>2019</v>
      </c>
      <c r="P84" s="29">
        <v>2020</v>
      </c>
      <c r="Q84" s="29">
        <v>2021</v>
      </c>
      <c r="R84" s="29">
        <v>2022</v>
      </c>
      <c r="S84" s="29">
        <v>2023</v>
      </c>
      <c r="T84" s="29">
        <v>2024</v>
      </c>
      <c r="U84" s="29">
        <v>2025</v>
      </c>
    </row>
    <row r="85" spans="1:21" s="12" customFormat="1" x14ac:dyDescent="0.25">
      <c r="A85" s="27" t="s">
        <v>6</v>
      </c>
      <c r="B85" s="30" t="s">
        <v>2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68</v>
      </c>
      <c r="K85" s="4">
        <v>69.5</v>
      </c>
      <c r="L85" s="4">
        <v>70.63</v>
      </c>
      <c r="M85" s="4">
        <v>73</v>
      </c>
      <c r="N85" s="4">
        <v>75</v>
      </c>
      <c r="O85" s="4">
        <v>78</v>
      </c>
      <c r="P85" s="4">
        <v>80</v>
      </c>
      <c r="Q85" s="4">
        <v>82</v>
      </c>
      <c r="R85" s="4">
        <v>84</v>
      </c>
      <c r="S85" s="4">
        <v>86</v>
      </c>
      <c r="T85" s="4"/>
      <c r="U85" s="4"/>
    </row>
    <row r="86" spans="1:21" s="12" customFormat="1" x14ac:dyDescent="0.25">
      <c r="A86" s="27" t="s">
        <v>7</v>
      </c>
      <c r="B86" s="30" t="s">
        <v>2</v>
      </c>
      <c r="C86" s="1">
        <f t="shared" ref="C86:I86" si="27">C85*B39</f>
        <v>0</v>
      </c>
      <c r="D86" s="1">
        <f t="shared" si="27"/>
        <v>0</v>
      </c>
      <c r="E86" s="1">
        <f t="shared" si="27"/>
        <v>0</v>
      </c>
      <c r="F86" s="1">
        <f t="shared" si="27"/>
        <v>0</v>
      </c>
      <c r="G86" s="1">
        <f t="shared" si="27"/>
        <v>0</v>
      </c>
      <c r="H86" s="1">
        <f t="shared" si="27"/>
        <v>0</v>
      </c>
      <c r="I86" s="1">
        <f t="shared" si="27"/>
        <v>0</v>
      </c>
      <c r="J86" s="1">
        <f t="shared" ref="J86:O86" si="28">J85*I20</f>
        <v>68</v>
      </c>
      <c r="K86" s="1">
        <f t="shared" si="28"/>
        <v>69.778000000000006</v>
      </c>
      <c r="L86" s="1">
        <f t="shared" si="28"/>
        <v>71.12525755999998</v>
      </c>
      <c r="M86" s="1">
        <f t="shared" si="28"/>
        <v>74.026459131999985</v>
      </c>
      <c r="N86" s="1">
        <f t="shared" si="28"/>
        <v>77.955945832499978</v>
      </c>
      <c r="O86" s="1">
        <f t="shared" si="28"/>
        <v>82.776741522781776</v>
      </c>
      <c r="P86" s="1">
        <f t="shared" ref="P86:U86" si="29">P85*O20</f>
        <v>87.276400292738117</v>
      </c>
      <c r="Q86" s="1">
        <f t="shared" si="29"/>
        <v>92.320976229658385</v>
      </c>
      <c r="R86" s="1">
        <f t="shared" si="29"/>
        <v>98.166470236785045</v>
      </c>
      <c r="S86" s="1">
        <f t="shared" si="29"/>
        <v>115.67983598640959</v>
      </c>
      <c r="T86" s="1">
        <f t="shared" si="29"/>
        <v>0</v>
      </c>
      <c r="U86" s="1">
        <f t="shared" si="29"/>
        <v>0</v>
      </c>
    </row>
    <row r="87" spans="1:21" s="12" customFormat="1" x14ac:dyDescent="0.25">
      <c r="A87" s="31"/>
      <c r="B87" s="32"/>
      <c r="C87" s="5"/>
      <c r="D87" s="5"/>
      <c r="E87" s="5"/>
      <c r="F87" s="5"/>
      <c r="G87" s="5"/>
      <c r="H87" s="5"/>
      <c r="I87" s="5"/>
      <c r="J87" s="5"/>
      <c r="K87" s="5"/>
      <c r="L87" s="79"/>
    </row>
    <row r="88" spans="1:21" s="12" customFormat="1" x14ac:dyDescent="0.25">
      <c r="K88" s="11"/>
    </row>
    <row r="89" spans="1:21" s="12" customFormat="1" ht="18" x14ac:dyDescent="0.25">
      <c r="A89" s="74" t="s">
        <v>43</v>
      </c>
      <c r="B89" s="17"/>
      <c r="C89" s="17"/>
      <c r="D89" s="17"/>
      <c r="E89" s="17"/>
      <c r="F89" s="17"/>
      <c r="G89" s="17"/>
      <c r="H89" s="17"/>
      <c r="I89" s="17"/>
      <c r="J89" s="17"/>
      <c r="K89" s="11"/>
    </row>
    <row r="90" spans="1:21" s="12" customFormat="1" x14ac:dyDescent="0.25">
      <c r="A90" s="27" t="s">
        <v>1</v>
      </c>
      <c r="B90" s="21"/>
      <c r="C90" s="28">
        <v>2015</v>
      </c>
      <c r="D90" s="17"/>
      <c r="E90" s="17"/>
      <c r="F90" s="17"/>
      <c r="G90" s="17"/>
      <c r="H90" s="17"/>
      <c r="I90" s="17"/>
      <c r="J90" s="17"/>
      <c r="K90" s="11"/>
    </row>
    <row r="91" spans="1:21" s="12" customFormat="1" x14ac:dyDescent="0.25">
      <c r="A91" s="27" t="s">
        <v>0</v>
      </c>
      <c r="B91" s="21"/>
      <c r="C91" s="29">
        <v>2007</v>
      </c>
      <c r="D91" s="29">
        <v>2008</v>
      </c>
      <c r="E91" s="29">
        <v>2009</v>
      </c>
      <c r="F91" s="29">
        <v>2010</v>
      </c>
      <c r="G91" s="29">
        <v>2011</v>
      </c>
      <c r="H91" s="29">
        <v>2012</v>
      </c>
      <c r="I91" s="29">
        <v>2013</v>
      </c>
      <c r="J91" s="29">
        <v>2014</v>
      </c>
      <c r="K91" s="29">
        <v>2015</v>
      </c>
      <c r="L91" s="29">
        <v>2016</v>
      </c>
      <c r="M91" s="29">
        <v>2017</v>
      </c>
      <c r="N91" s="29">
        <v>2018</v>
      </c>
      <c r="O91" s="29">
        <v>2019</v>
      </c>
      <c r="P91" s="29">
        <v>2020</v>
      </c>
      <c r="Q91" s="29">
        <v>2021</v>
      </c>
      <c r="R91" s="29">
        <v>2022</v>
      </c>
      <c r="S91" s="29">
        <v>2023</v>
      </c>
      <c r="T91" s="29">
        <v>2024</v>
      </c>
      <c r="U91" s="29">
        <v>2025</v>
      </c>
    </row>
    <row r="92" spans="1:21" s="12" customFormat="1" x14ac:dyDescent="0.25">
      <c r="A92" s="27" t="s">
        <v>6</v>
      </c>
      <c r="B92" s="30" t="s">
        <v>2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67">
        <v>0</v>
      </c>
      <c r="I92" s="4">
        <v>0</v>
      </c>
      <c r="J92" s="4">
        <v>0</v>
      </c>
      <c r="K92" s="4">
        <v>69.5</v>
      </c>
      <c r="L92" s="4">
        <v>70.63</v>
      </c>
      <c r="M92" s="4">
        <v>73</v>
      </c>
      <c r="N92" s="4">
        <v>75</v>
      </c>
      <c r="O92" s="4">
        <v>78</v>
      </c>
      <c r="P92" s="4">
        <v>80</v>
      </c>
      <c r="Q92" s="4">
        <v>82</v>
      </c>
      <c r="R92" s="4">
        <v>84</v>
      </c>
      <c r="S92" s="4">
        <v>86</v>
      </c>
      <c r="T92" s="4"/>
      <c r="U92" s="4"/>
    </row>
    <row r="93" spans="1:21" s="12" customFormat="1" x14ac:dyDescent="0.25">
      <c r="A93" s="27" t="s">
        <v>7</v>
      </c>
      <c r="B93" s="30" t="s">
        <v>2</v>
      </c>
      <c r="C93" s="1">
        <v>0</v>
      </c>
      <c r="D93" s="1">
        <f t="shared" ref="D93:I93" si="30">D92*C45</f>
        <v>0</v>
      </c>
      <c r="E93" s="1">
        <f t="shared" si="30"/>
        <v>0</v>
      </c>
      <c r="F93" s="1">
        <f t="shared" si="30"/>
        <v>0</v>
      </c>
      <c r="G93" s="1">
        <f t="shared" si="30"/>
        <v>0</v>
      </c>
      <c r="H93" s="1">
        <f t="shared" si="30"/>
        <v>0</v>
      </c>
      <c r="I93" s="1">
        <f t="shared" si="30"/>
        <v>0</v>
      </c>
      <c r="J93" s="1">
        <f>J92*I40</f>
        <v>0</v>
      </c>
      <c r="K93" s="1">
        <f t="shared" ref="K93:O93" si="31">K92*J21</f>
        <v>69.5</v>
      </c>
      <c r="L93" s="1">
        <f t="shared" si="31"/>
        <v>70.841889999999992</v>
      </c>
      <c r="M93" s="1">
        <f t="shared" si="31"/>
        <v>73.731532999999985</v>
      </c>
      <c r="N93" s="1">
        <f t="shared" si="31"/>
        <v>77.645364374999986</v>
      </c>
      <c r="O93" s="1">
        <f t="shared" si="31"/>
        <v>82.446953707949987</v>
      </c>
      <c r="P93" s="1">
        <f t="shared" ref="P93:U93" si="32">P92*O21</f>
        <v>86.928685550535988</v>
      </c>
      <c r="Q93" s="1">
        <f t="shared" si="32"/>
        <v>91.953163575356953</v>
      </c>
      <c r="R93" s="1">
        <f t="shared" si="32"/>
        <v>97.775368761738093</v>
      </c>
      <c r="S93" s="1">
        <f t="shared" si="32"/>
        <v>115.21896014582627</v>
      </c>
      <c r="T93" s="1">
        <f t="shared" si="32"/>
        <v>0</v>
      </c>
      <c r="U93" s="1">
        <f t="shared" si="32"/>
        <v>0</v>
      </c>
    </row>
    <row r="94" spans="1:21" s="12" customFormat="1" x14ac:dyDescent="0.25">
      <c r="A94" s="31"/>
      <c r="B94" s="32"/>
      <c r="C94" s="5"/>
      <c r="D94" s="5"/>
      <c r="E94" s="5"/>
      <c r="F94" s="5"/>
      <c r="G94" s="5"/>
      <c r="H94" s="5"/>
      <c r="I94" s="5"/>
      <c r="J94" s="5"/>
      <c r="K94" s="5"/>
      <c r="L94" s="5"/>
    </row>
  </sheetData>
  <sheetProtection algorithmName="SHA-512" hashValue="Ju08pUNIXk18tRKCmns3giTl3zhATqSomlIEH22Ck+EUqz2X4DCD4MCLJZTJL8JlK/q4ghZGqq+cXkjIot2qRg==" saltValue="oPxxQ8kPXB+yWBDS2O+tug==" spinCount="100000" sheet="1" autoFilter="0"/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38:E38 D45:F45 C38 C13 D14 E15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IT94"/>
  <sheetViews>
    <sheetView showGridLines="0" zoomScale="70" zoomScaleNormal="70" workbookViewId="0"/>
  </sheetViews>
  <sheetFormatPr defaultColWidth="0" defaultRowHeight="0" customHeight="1" zeroHeight="1" x14ac:dyDescent="0.25"/>
  <cols>
    <col min="1" max="1" width="56" style="12" customWidth="1"/>
    <col min="2" max="12" width="9" style="12" customWidth="1"/>
    <col min="13" max="16" width="9.140625" style="12" customWidth="1"/>
    <col min="17" max="17" width="12.28515625" style="12" customWidth="1"/>
    <col min="18" max="22" width="9.140625" style="12" customWidth="1"/>
    <col min="23" max="254" width="0" style="12" hidden="1" customWidth="1"/>
    <col min="255" max="16384" width="7.5703125" style="12" hidden="1"/>
  </cols>
  <sheetData>
    <row r="1" spans="1:22" s="11" customFormat="1" ht="15" x14ac:dyDescent="0.25"/>
    <row r="2" spans="1:22" s="11" customFormat="1" ht="18" x14ac:dyDescent="0.25">
      <c r="A2" s="13" t="s">
        <v>16</v>
      </c>
      <c r="B2" s="14"/>
      <c r="C2" s="14"/>
      <c r="D2" s="15"/>
      <c r="E2" s="33"/>
      <c r="F2" s="17"/>
      <c r="G2" s="17"/>
      <c r="H2" s="17"/>
      <c r="I2" s="17"/>
      <c r="J2" s="17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s="11" customFormat="1" ht="15.75" customHeight="1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17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s="11" customFormat="1" ht="15.75" customHeight="1" x14ac:dyDescent="0.25">
      <c r="A4" s="6" t="s">
        <v>21</v>
      </c>
      <c r="B4" s="31"/>
      <c r="C4" s="31"/>
      <c r="D4" s="31"/>
      <c r="E4" s="31"/>
      <c r="F4" s="31"/>
      <c r="G4" s="31"/>
      <c r="H4" s="31"/>
      <c r="I4" s="31"/>
      <c r="J4" s="17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s="11" customFormat="1" ht="15.75" customHeight="1" x14ac:dyDescent="0.25">
      <c r="A5" s="7" t="s">
        <v>20</v>
      </c>
      <c r="B5" s="19"/>
      <c r="C5" s="19"/>
      <c r="D5" s="20"/>
      <c r="E5" s="16"/>
      <c r="F5" s="17"/>
      <c r="G5" s="17"/>
      <c r="H5" s="17"/>
      <c r="I5" s="17"/>
      <c r="J5" s="17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11" customFormat="1" ht="15.75" customHeight="1" thickBot="1" x14ac:dyDescent="0.3">
      <c r="A6" s="8"/>
      <c r="B6" s="19"/>
      <c r="C6" s="19"/>
      <c r="D6" s="20"/>
      <c r="E6" s="16"/>
      <c r="F6" s="17"/>
      <c r="G6" s="17"/>
      <c r="H6" s="17"/>
      <c r="I6" s="17"/>
      <c r="J6" s="17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11" customFormat="1" ht="15.75" customHeight="1" x14ac:dyDescent="0.25">
      <c r="A7" s="18"/>
      <c r="B7" s="19"/>
      <c r="C7" s="19"/>
      <c r="D7" s="20"/>
      <c r="E7" s="16"/>
      <c r="F7" s="17"/>
      <c r="G7" s="17"/>
      <c r="H7" s="17"/>
      <c r="I7" s="17"/>
      <c r="J7" s="1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11" customFormat="1" ht="15.7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11" customFormat="1" ht="15" x14ac:dyDescent="0.25">
      <c r="A9" s="41" t="s">
        <v>0</v>
      </c>
      <c r="B9" s="22">
        <v>2007</v>
      </c>
      <c r="C9" s="22">
        <v>2008</v>
      </c>
      <c r="D9" s="22">
        <v>2009</v>
      </c>
      <c r="E9" s="22">
        <v>2010</v>
      </c>
      <c r="F9" s="22">
        <v>2011</v>
      </c>
      <c r="G9" s="22">
        <v>2012</v>
      </c>
      <c r="H9" s="22">
        <v>2013</v>
      </c>
      <c r="I9" s="22">
        <v>2014</v>
      </c>
      <c r="J9" s="22">
        <v>2015</v>
      </c>
      <c r="K9" s="22">
        <v>2016</v>
      </c>
      <c r="L9" s="22">
        <v>2017</v>
      </c>
      <c r="M9" s="22">
        <v>2018</v>
      </c>
      <c r="N9" s="22">
        <v>2019</v>
      </c>
      <c r="O9" s="22">
        <v>2020</v>
      </c>
      <c r="P9" s="22">
        <v>2021</v>
      </c>
      <c r="Q9" s="22">
        <v>2022</v>
      </c>
      <c r="R9" s="22">
        <v>2023</v>
      </c>
      <c r="S9" s="22">
        <v>2024</v>
      </c>
      <c r="T9" s="22">
        <v>2025</v>
      </c>
      <c r="U9" s="12"/>
      <c r="V9" s="12"/>
    </row>
    <row r="10" spans="1:22" s="11" customFormat="1" ht="15" x14ac:dyDescent="0.25">
      <c r="A10" s="23" t="s">
        <v>8</v>
      </c>
      <c r="B10" s="43">
        <v>2.8000000000000001E-2</v>
      </c>
      <c r="C10" s="43">
        <v>6.3E-2</v>
      </c>
      <c r="D10" s="43">
        <v>0.01</v>
      </c>
      <c r="E10" s="43">
        <v>1.4999999999999999E-2</v>
      </c>
      <c r="F10" s="44">
        <v>1.9E-2</v>
      </c>
      <c r="G10" s="44">
        <v>3.3000000000000002E-2</v>
      </c>
      <c r="H10" s="45">
        <v>1.4E-2</v>
      </c>
      <c r="I10" s="45">
        <v>4.0000000000000001E-3</v>
      </c>
      <c r="J10" s="45">
        <v>3.0000000000000001E-3</v>
      </c>
      <c r="K10" s="45">
        <v>7.0000000000000001E-3</v>
      </c>
      <c r="L10" s="45">
        <v>2.5000000000000001E-2</v>
      </c>
      <c r="M10" s="45">
        <v>2.1000000000000001E-2</v>
      </c>
      <c r="N10" s="45">
        <v>2.8000000000000001E-2</v>
      </c>
      <c r="O10" s="45">
        <v>3.2000000000000001E-2</v>
      </c>
      <c r="P10" s="45">
        <v>3.7999999999999999E-2</v>
      </c>
      <c r="Q10" s="45">
        <v>0.151</v>
      </c>
      <c r="R10" s="46"/>
      <c r="S10" s="46"/>
      <c r="T10" s="46"/>
      <c r="U10" s="12"/>
      <c r="V10" s="12"/>
    </row>
    <row r="11" spans="1:22" s="11" customFormat="1" ht="15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12"/>
      <c r="L11" s="38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1" customFormat="1" ht="15" x14ac:dyDescent="0.25">
      <c r="A12" s="41" t="s">
        <v>0</v>
      </c>
      <c r="B12" s="22">
        <v>2007</v>
      </c>
      <c r="C12" s="22">
        <v>2008</v>
      </c>
      <c r="D12" s="22">
        <v>2009</v>
      </c>
      <c r="E12" s="22">
        <v>2010</v>
      </c>
      <c r="F12" s="22">
        <v>2011</v>
      </c>
      <c r="G12" s="22">
        <v>2012</v>
      </c>
      <c r="H12" s="22">
        <v>2013</v>
      </c>
      <c r="I12" s="22">
        <v>2014</v>
      </c>
      <c r="J12" s="22">
        <v>2015</v>
      </c>
      <c r="K12" s="22">
        <v>2016</v>
      </c>
      <c r="L12" s="22">
        <v>2017</v>
      </c>
      <c r="M12" s="22">
        <v>2018</v>
      </c>
      <c r="N12" s="22">
        <v>2019</v>
      </c>
      <c r="O12" s="22">
        <v>2020</v>
      </c>
      <c r="P12" s="22">
        <v>2021</v>
      </c>
      <c r="Q12" s="22">
        <v>2022</v>
      </c>
      <c r="R12" s="22">
        <v>2023</v>
      </c>
      <c r="S12" s="22">
        <v>2024</v>
      </c>
      <c r="T12" s="22">
        <v>2025</v>
      </c>
      <c r="U12" s="12"/>
      <c r="V12" s="12"/>
    </row>
    <row r="13" spans="1:22" s="11" customFormat="1" ht="15" x14ac:dyDescent="0.25">
      <c r="A13" s="23" t="s">
        <v>9</v>
      </c>
      <c r="B13" s="2">
        <v>1</v>
      </c>
      <c r="C13" s="3">
        <f>B13*(1+B10)</f>
        <v>1.028</v>
      </c>
      <c r="D13" s="3">
        <f t="shared" ref="D13:T13" si="0">C13*(1+C10)</f>
        <v>1.0927640000000001</v>
      </c>
      <c r="E13" s="3">
        <f t="shared" si="0"/>
        <v>1.1036916400000001</v>
      </c>
      <c r="F13" s="3">
        <f t="shared" si="0"/>
        <v>1.1202470145999999</v>
      </c>
      <c r="G13" s="3">
        <f t="shared" si="0"/>
        <v>1.1415317078773997</v>
      </c>
      <c r="H13" s="3">
        <f t="shared" si="0"/>
        <v>1.1792022542373537</v>
      </c>
      <c r="I13" s="3">
        <f t="shared" si="0"/>
        <v>1.1957110857966766</v>
      </c>
      <c r="J13" s="3">
        <f t="shared" si="0"/>
        <v>1.2004939301398634</v>
      </c>
      <c r="K13" s="3">
        <f t="shared" si="0"/>
        <v>1.2040954119302829</v>
      </c>
      <c r="L13" s="3">
        <f t="shared" si="0"/>
        <v>1.2125240798137948</v>
      </c>
      <c r="M13" s="3">
        <f t="shared" si="0"/>
        <v>1.2428371818091397</v>
      </c>
      <c r="N13" s="3">
        <f t="shared" si="0"/>
        <v>1.2689367626271315</v>
      </c>
      <c r="O13" s="3">
        <f t="shared" si="0"/>
        <v>1.3044669919806913</v>
      </c>
      <c r="P13" s="3">
        <f t="shared" si="0"/>
        <v>1.3462099357240733</v>
      </c>
      <c r="Q13" s="3">
        <f t="shared" si="0"/>
        <v>1.3973659132815881</v>
      </c>
      <c r="R13" s="3">
        <f t="shared" si="0"/>
        <v>1.6083681661871079</v>
      </c>
      <c r="S13" s="3">
        <f t="shared" si="0"/>
        <v>1.6083681661871079</v>
      </c>
      <c r="T13" s="3">
        <f t="shared" si="0"/>
        <v>1.6083681661871079</v>
      </c>
      <c r="U13" s="12"/>
      <c r="V13" s="12"/>
    </row>
    <row r="14" spans="1:22" s="11" customFormat="1" ht="15" x14ac:dyDescent="0.25">
      <c r="A14" s="23" t="s">
        <v>10</v>
      </c>
      <c r="B14" s="2"/>
      <c r="C14" s="2">
        <v>1</v>
      </c>
      <c r="D14" s="3">
        <f>C14*(1+C10)</f>
        <v>1.0629999999999999</v>
      </c>
      <c r="E14" s="3">
        <f t="shared" ref="E14:T14" si="1">D14*(1+D10)</f>
        <v>1.0736299999999999</v>
      </c>
      <c r="F14" s="3">
        <f t="shared" si="1"/>
        <v>1.0897344499999997</v>
      </c>
      <c r="G14" s="3">
        <f t="shared" si="1"/>
        <v>1.1104394045499997</v>
      </c>
      <c r="H14" s="3">
        <f t="shared" si="1"/>
        <v>1.1470839049001496</v>
      </c>
      <c r="I14" s="3">
        <f t="shared" si="1"/>
        <v>1.1631430795687516</v>
      </c>
      <c r="J14" s="3">
        <f t="shared" si="1"/>
        <v>1.1677956518870267</v>
      </c>
      <c r="K14" s="3">
        <f t="shared" si="1"/>
        <v>1.1712990388426876</v>
      </c>
      <c r="L14" s="3">
        <f t="shared" si="1"/>
        <v>1.1794981321145863</v>
      </c>
      <c r="M14" s="3">
        <f t="shared" si="1"/>
        <v>1.2089855854174509</v>
      </c>
      <c r="N14" s="3">
        <f t="shared" si="1"/>
        <v>1.2343742827112172</v>
      </c>
      <c r="O14" s="3">
        <f t="shared" si="1"/>
        <v>1.2689367626271313</v>
      </c>
      <c r="P14" s="3">
        <f t="shared" si="1"/>
        <v>1.3095427390311996</v>
      </c>
      <c r="Q14" s="3">
        <f t="shared" si="1"/>
        <v>1.3593053631143852</v>
      </c>
      <c r="R14" s="3">
        <f t="shared" si="1"/>
        <v>1.5645604729446574</v>
      </c>
      <c r="S14" s="3">
        <f t="shared" si="1"/>
        <v>1.5645604729446574</v>
      </c>
      <c r="T14" s="3">
        <f t="shared" si="1"/>
        <v>1.5645604729446574</v>
      </c>
      <c r="U14" s="12"/>
      <c r="V14" s="12"/>
    </row>
    <row r="15" spans="1:22" s="11" customFormat="1" ht="15" x14ac:dyDescent="0.25">
      <c r="A15" s="23" t="s">
        <v>11</v>
      </c>
      <c r="B15" s="2"/>
      <c r="C15" s="2"/>
      <c r="D15" s="2">
        <v>1</v>
      </c>
      <c r="E15" s="3">
        <f>D15*(1+D10)</f>
        <v>1.01</v>
      </c>
      <c r="F15" s="3">
        <f t="shared" ref="F15:T15" si="2">E15*(1+E10)</f>
        <v>1.02515</v>
      </c>
      <c r="G15" s="3">
        <f t="shared" si="2"/>
        <v>1.0446278499999999</v>
      </c>
      <c r="H15" s="3">
        <f t="shared" si="2"/>
        <v>1.0791005690499997</v>
      </c>
      <c r="I15" s="3">
        <f t="shared" si="2"/>
        <v>1.0942079770166997</v>
      </c>
      <c r="J15" s="3">
        <f t="shared" si="2"/>
        <v>1.0985848089247665</v>
      </c>
      <c r="K15" s="3">
        <f t="shared" si="2"/>
        <v>1.1018805633515407</v>
      </c>
      <c r="L15" s="3">
        <f t="shared" si="2"/>
        <v>1.1095937272950014</v>
      </c>
      <c r="M15" s="3">
        <f t="shared" si="2"/>
        <v>1.1373335704773764</v>
      </c>
      <c r="N15" s="3">
        <f t="shared" si="2"/>
        <v>1.1612175754574012</v>
      </c>
      <c r="O15" s="3">
        <f t="shared" si="2"/>
        <v>1.1937316675702085</v>
      </c>
      <c r="P15" s="3">
        <f t="shared" si="2"/>
        <v>1.2319310809324553</v>
      </c>
      <c r="Q15" s="3">
        <f t="shared" si="2"/>
        <v>1.2787444620078887</v>
      </c>
      <c r="R15" s="3">
        <f t="shared" si="2"/>
        <v>1.47183487577108</v>
      </c>
      <c r="S15" s="3">
        <f t="shared" si="2"/>
        <v>1.47183487577108</v>
      </c>
      <c r="T15" s="3">
        <f t="shared" si="2"/>
        <v>1.47183487577108</v>
      </c>
      <c r="U15" s="12"/>
      <c r="V15" s="12"/>
    </row>
    <row r="16" spans="1:22" s="11" customFormat="1" ht="15" x14ac:dyDescent="0.25">
      <c r="A16" s="23" t="s">
        <v>12</v>
      </c>
      <c r="B16" s="2"/>
      <c r="C16" s="2"/>
      <c r="D16" s="2"/>
      <c r="E16" s="2">
        <v>1</v>
      </c>
      <c r="F16" s="3">
        <f>E16*(1+E10)</f>
        <v>1.0149999999999999</v>
      </c>
      <c r="G16" s="3">
        <f t="shared" ref="G16:T16" si="3">F16*(1+F10)</f>
        <v>1.0342849999999999</v>
      </c>
      <c r="H16" s="3">
        <f t="shared" si="3"/>
        <v>1.0684164049999998</v>
      </c>
      <c r="I16" s="3">
        <f t="shared" si="3"/>
        <v>1.0833742346699997</v>
      </c>
      <c r="J16" s="3">
        <f t="shared" si="3"/>
        <v>1.0877077316086796</v>
      </c>
      <c r="K16" s="3">
        <f t="shared" si="3"/>
        <v>1.0909708548035055</v>
      </c>
      <c r="L16" s="3">
        <f t="shared" si="3"/>
        <v>1.0986076507871299</v>
      </c>
      <c r="M16" s="3">
        <f t="shared" si="3"/>
        <v>1.126072842056808</v>
      </c>
      <c r="N16" s="3">
        <f t="shared" si="3"/>
        <v>1.1497203717400009</v>
      </c>
      <c r="O16" s="3">
        <f t="shared" si="3"/>
        <v>1.1819125421487209</v>
      </c>
      <c r="P16" s="3">
        <f t="shared" si="3"/>
        <v>1.21973374349748</v>
      </c>
      <c r="Q16" s="3">
        <f t="shared" si="3"/>
        <v>1.2660836257503842</v>
      </c>
      <c r="R16" s="3">
        <f t="shared" si="3"/>
        <v>1.4572622532386923</v>
      </c>
      <c r="S16" s="3">
        <f t="shared" si="3"/>
        <v>1.4572622532386923</v>
      </c>
      <c r="T16" s="3">
        <f t="shared" si="3"/>
        <v>1.4572622532386923</v>
      </c>
      <c r="U16" s="12"/>
      <c r="V16" s="12"/>
    </row>
    <row r="17" spans="1:22" s="11" customFormat="1" ht="15" x14ac:dyDescent="0.25">
      <c r="A17" s="26" t="s">
        <v>23</v>
      </c>
      <c r="B17" s="2"/>
      <c r="C17" s="2"/>
      <c r="D17" s="2"/>
      <c r="E17" s="21"/>
      <c r="F17" s="2">
        <v>1</v>
      </c>
      <c r="G17" s="3">
        <f>F17*(1+F10)</f>
        <v>1.0189999999999999</v>
      </c>
      <c r="H17" s="3">
        <f t="shared" ref="H17:T17" si="4">G17*(1+G10)</f>
        <v>1.0526269999999998</v>
      </c>
      <c r="I17" s="3">
        <f t="shared" si="4"/>
        <v>1.0673637779999998</v>
      </c>
      <c r="J17" s="3">
        <f t="shared" si="4"/>
        <v>1.0716332331119998</v>
      </c>
      <c r="K17" s="3">
        <f t="shared" si="4"/>
        <v>1.0748481328113357</v>
      </c>
      <c r="L17" s="3">
        <f t="shared" si="4"/>
        <v>1.0823720697410151</v>
      </c>
      <c r="M17" s="3">
        <f t="shared" si="4"/>
        <v>1.1094313714845403</v>
      </c>
      <c r="N17" s="3">
        <f t="shared" si="4"/>
        <v>1.1327294302857156</v>
      </c>
      <c r="O17" s="3">
        <f t="shared" si="4"/>
        <v>1.1644458543337157</v>
      </c>
      <c r="P17" s="3">
        <f t="shared" si="4"/>
        <v>1.2017081216723946</v>
      </c>
      <c r="Q17" s="3">
        <f t="shared" si="4"/>
        <v>1.2473730302959456</v>
      </c>
      <c r="R17" s="3">
        <f t="shared" si="4"/>
        <v>1.4357263578706334</v>
      </c>
      <c r="S17" s="3">
        <f t="shared" si="4"/>
        <v>1.4357263578706334</v>
      </c>
      <c r="T17" s="3">
        <f t="shared" si="4"/>
        <v>1.4357263578706334</v>
      </c>
      <c r="U17" s="12"/>
      <c r="V17" s="12"/>
    </row>
    <row r="18" spans="1:22" s="11" customFormat="1" ht="15" x14ac:dyDescent="0.25">
      <c r="A18" s="26" t="s">
        <v>25</v>
      </c>
      <c r="B18" s="2"/>
      <c r="C18" s="2"/>
      <c r="D18" s="2"/>
      <c r="E18" s="21"/>
      <c r="F18" s="2"/>
      <c r="G18" s="3">
        <v>1</v>
      </c>
      <c r="H18" s="3">
        <f>G18*(1+G10)</f>
        <v>1.0329999999999999</v>
      </c>
      <c r="I18" s="3">
        <f t="shared" ref="I18:T18" si="5">H18*(1+H10)</f>
        <v>1.0474619999999999</v>
      </c>
      <c r="J18" s="3">
        <f t="shared" si="5"/>
        <v>1.0516518479999999</v>
      </c>
      <c r="K18" s="3">
        <f t="shared" si="5"/>
        <v>1.0548068035439997</v>
      </c>
      <c r="L18" s="3">
        <f t="shared" si="5"/>
        <v>1.0621904511688076</v>
      </c>
      <c r="M18" s="3">
        <f t="shared" si="5"/>
        <v>1.0887452124480277</v>
      </c>
      <c r="N18" s="3">
        <f t="shared" si="5"/>
        <v>1.1116088619094362</v>
      </c>
      <c r="O18" s="3">
        <f t="shared" si="5"/>
        <v>1.1427339100429004</v>
      </c>
      <c r="P18" s="3">
        <f t="shared" si="5"/>
        <v>1.1793013951642732</v>
      </c>
      <c r="Q18" s="3">
        <f t="shared" si="5"/>
        <v>1.2241148481805157</v>
      </c>
      <c r="R18" s="3">
        <f t="shared" si="5"/>
        <v>1.4089561902557737</v>
      </c>
      <c r="S18" s="3">
        <f t="shared" si="5"/>
        <v>1.4089561902557737</v>
      </c>
      <c r="T18" s="3">
        <f t="shared" si="5"/>
        <v>1.4089561902557737</v>
      </c>
      <c r="U18" s="12"/>
      <c r="V18" s="12"/>
    </row>
    <row r="19" spans="1:22" s="11" customFormat="1" ht="15" x14ac:dyDescent="0.25">
      <c r="A19" s="26" t="s">
        <v>39</v>
      </c>
      <c r="B19" s="2"/>
      <c r="C19" s="2"/>
      <c r="D19" s="2"/>
      <c r="E19" s="21"/>
      <c r="F19" s="2"/>
      <c r="G19" s="3"/>
      <c r="H19" s="3">
        <v>1</v>
      </c>
      <c r="I19" s="3">
        <f>H19*(1+H10)</f>
        <v>1.014</v>
      </c>
      <c r="J19" s="3">
        <f t="shared" ref="J19:T19" si="6">I19*(1+I10)</f>
        <v>1.0180560000000001</v>
      </c>
      <c r="K19" s="3">
        <f t="shared" si="6"/>
        <v>1.0211101679999999</v>
      </c>
      <c r="L19" s="3">
        <f t="shared" si="6"/>
        <v>1.0282579391759998</v>
      </c>
      <c r="M19" s="3">
        <f t="shared" si="6"/>
        <v>1.0539643876553997</v>
      </c>
      <c r="N19" s="3">
        <f t="shared" si="6"/>
        <v>1.076097639796163</v>
      </c>
      <c r="O19" s="3">
        <f t="shared" si="6"/>
        <v>1.1062283737104557</v>
      </c>
      <c r="P19" s="3">
        <f t="shared" si="6"/>
        <v>1.1416276816691904</v>
      </c>
      <c r="Q19" s="3">
        <f t="shared" si="6"/>
        <v>1.1850095335726196</v>
      </c>
      <c r="R19" s="3">
        <f t="shared" si="6"/>
        <v>1.3639459731420853</v>
      </c>
      <c r="S19" s="3">
        <f t="shared" si="6"/>
        <v>1.3639459731420853</v>
      </c>
      <c r="T19" s="3">
        <f t="shared" si="6"/>
        <v>1.3639459731420853</v>
      </c>
      <c r="U19" s="12"/>
      <c r="V19" s="12"/>
    </row>
    <row r="20" spans="1:22" s="11" customFormat="1" ht="15" x14ac:dyDescent="0.25">
      <c r="A20" s="26" t="s">
        <v>42</v>
      </c>
      <c r="B20" s="2"/>
      <c r="C20" s="2"/>
      <c r="D20" s="2"/>
      <c r="E20" s="21"/>
      <c r="F20" s="2"/>
      <c r="G20" s="3"/>
      <c r="H20" s="3"/>
      <c r="I20" s="3">
        <v>1</v>
      </c>
      <c r="J20" s="3">
        <f>I20*(1+I10)</f>
        <v>1.004</v>
      </c>
      <c r="K20" s="3">
        <f t="shared" ref="K20:T20" si="7">J20*(1+J10)</f>
        <v>1.0070119999999998</v>
      </c>
      <c r="L20" s="3">
        <f t="shared" si="7"/>
        <v>1.0140610839999997</v>
      </c>
      <c r="M20" s="3">
        <f t="shared" si="7"/>
        <v>1.0394126110999997</v>
      </c>
      <c r="N20" s="3">
        <f t="shared" si="7"/>
        <v>1.0612402759330997</v>
      </c>
      <c r="O20" s="3">
        <f t="shared" si="7"/>
        <v>1.0909550036592264</v>
      </c>
      <c r="P20" s="3">
        <f t="shared" si="7"/>
        <v>1.1258655637763217</v>
      </c>
      <c r="Q20" s="3">
        <f t="shared" si="7"/>
        <v>1.168648455199822</v>
      </c>
      <c r="R20" s="3">
        <f t="shared" si="7"/>
        <v>1.3451143719349952</v>
      </c>
      <c r="S20" s="3">
        <f t="shared" si="7"/>
        <v>1.3451143719349952</v>
      </c>
      <c r="T20" s="3">
        <f t="shared" si="7"/>
        <v>1.3451143719349952</v>
      </c>
    </row>
    <row r="21" spans="1:22" s="11" customFormat="1" ht="15" x14ac:dyDescent="0.25">
      <c r="A21" s="26" t="s">
        <v>44</v>
      </c>
      <c r="B21" s="2"/>
      <c r="C21" s="2"/>
      <c r="D21" s="2"/>
      <c r="E21" s="2"/>
      <c r="F21" s="2"/>
      <c r="G21" s="3"/>
      <c r="H21" s="3"/>
      <c r="I21" s="3"/>
      <c r="J21" s="3">
        <v>1</v>
      </c>
      <c r="K21" s="3">
        <f>J21*(1+J10)</f>
        <v>1.0029999999999999</v>
      </c>
      <c r="L21" s="3">
        <f t="shared" ref="L21:T21" si="8">K21*(1+K10)</f>
        <v>1.0100209999999998</v>
      </c>
      <c r="M21" s="3">
        <f t="shared" si="8"/>
        <v>1.0352715249999997</v>
      </c>
      <c r="N21" s="3">
        <f t="shared" si="8"/>
        <v>1.0570122270249998</v>
      </c>
      <c r="O21" s="3">
        <f t="shared" si="8"/>
        <v>1.0866085693816998</v>
      </c>
      <c r="P21" s="3">
        <f t="shared" si="8"/>
        <v>1.1213800436019141</v>
      </c>
      <c r="Q21" s="3">
        <f t="shared" si="8"/>
        <v>1.1639924852587868</v>
      </c>
      <c r="R21" s="3">
        <f t="shared" si="8"/>
        <v>1.3397553505328637</v>
      </c>
      <c r="S21" s="3">
        <f t="shared" si="8"/>
        <v>1.3397553505328637</v>
      </c>
      <c r="T21" s="3">
        <f t="shared" si="8"/>
        <v>1.3397553505328637</v>
      </c>
    </row>
    <row r="22" spans="1:22" s="11" customFormat="1" ht="15" x14ac:dyDescent="0.25">
      <c r="A22" s="26" t="s">
        <v>45</v>
      </c>
      <c r="B22" s="2"/>
      <c r="C22" s="2"/>
      <c r="D22" s="2"/>
      <c r="E22" s="2"/>
      <c r="F22" s="2"/>
      <c r="G22" s="3"/>
      <c r="H22" s="3"/>
      <c r="I22" s="3"/>
      <c r="J22" s="3"/>
      <c r="K22" s="3">
        <v>1</v>
      </c>
      <c r="L22" s="3">
        <f>K22*(1+K10)</f>
        <v>1.0069999999999999</v>
      </c>
      <c r="M22" s="3">
        <f t="shared" ref="M22:T22" si="9">L22*(1+L10)</f>
        <v>1.0321749999999998</v>
      </c>
      <c r="N22" s="3">
        <f t="shared" si="9"/>
        <v>1.0538506749999998</v>
      </c>
      <c r="O22" s="3">
        <f t="shared" si="9"/>
        <v>1.0833584938999998</v>
      </c>
      <c r="P22" s="3">
        <f t="shared" si="9"/>
        <v>1.1180259657048</v>
      </c>
      <c r="Q22" s="3">
        <f t="shared" si="9"/>
        <v>1.1605109524015824</v>
      </c>
      <c r="R22" s="3">
        <f t="shared" si="9"/>
        <v>1.3357481062142214</v>
      </c>
      <c r="S22" s="3">
        <f t="shared" si="9"/>
        <v>1.3357481062142214</v>
      </c>
      <c r="T22" s="3">
        <f t="shared" si="9"/>
        <v>1.3357481062142214</v>
      </c>
    </row>
    <row r="23" spans="1:22" s="11" customFormat="1" ht="15" x14ac:dyDescent="0.25">
      <c r="A23" s="26" t="s">
        <v>46</v>
      </c>
      <c r="B23" s="2"/>
      <c r="C23" s="2"/>
      <c r="D23" s="2"/>
      <c r="E23" s="2"/>
      <c r="F23" s="2"/>
      <c r="G23" s="3"/>
      <c r="H23" s="3"/>
      <c r="I23" s="3"/>
      <c r="J23" s="3"/>
      <c r="K23" s="3"/>
      <c r="L23" s="3">
        <v>1</v>
      </c>
      <c r="M23" s="3">
        <f>L23*(1+L10)</f>
        <v>1.0249999999999999</v>
      </c>
      <c r="N23" s="3">
        <f t="shared" ref="N23:T23" si="10">M23*(1+M10)</f>
        <v>1.0465249999999997</v>
      </c>
      <c r="O23" s="3">
        <f t="shared" si="10"/>
        <v>1.0758276999999998</v>
      </c>
      <c r="P23" s="3">
        <f t="shared" si="10"/>
        <v>1.1102541864</v>
      </c>
      <c r="Q23" s="3">
        <f t="shared" si="10"/>
        <v>1.1524438454832</v>
      </c>
      <c r="R23" s="3">
        <f t="shared" si="10"/>
        <v>1.3264628661511633</v>
      </c>
      <c r="S23" s="3">
        <f t="shared" si="10"/>
        <v>1.3264628661511633</v>
      </c>
      <c r="T23" s="3">
        <f t="shared" si="10"/>
        <v>1.3264628661511633</v>
      </c>
    </row>
    <row r="24" spans="1:22" s="11" customFormat="1" ht="15" x14ac:dyDescent="0.25">
      <c r="A24" s="26" t="s">
        <v>47</v>
      </c>
      <c r="B24" s="2"/>
      <c r="C24" s="2"/>
      <c r="D24" s="2"/>
      <c r="E24" s="2"/>
      <c r="F24" s="2"/>
      <c r="G24" s="3"/>
      <c r="H24" s="3"/>
      <c r="I24" s="3"/>
      <c r="J24" s="3"/>
      <c r="K24" s="3"/>
      <c r="L24" s="3"/>
      <c r="M24" s="3">
        <v>1</v>
      </c>
      <c r="N24" s="3">
        <f>M24*(1+M10)</f>
        <v>1.0209999999999999</v>
      </c>
      <c r="O24" s="3">
        <f t="shared" ref="O24:T24" si="11">N24*(1+N10)</f>
        <v>1.049588</v>
      </c>
      <c r="P24" s="3">
        <f t="shared" si="11"/>
        <v>1.0831748160000001</v>
      </c>
      <c r="Q24" s="3">
        <f t="shared" si="11"/>
        <v>1.1243354590080001</v>
      </c>
      <c r="R24" s="3">
        <f t="shared" si="11"/>
        <v>1.2941101133182082</v>
      </c>
      <c r="S24" s="3">
        <f t="shared" si="11"/>
        <v>1.2941101133182082</v>
      </c>
      <c r="T24" s="3">
        <f t="shared" si="11"/>
        <v>1.2941101133182082</v>
      </c>
    </row>
    <row r="25" spans="1:22" s="11" customFormat="1" ht="15" x14ac:dyDescent="0.25">
      <c r="A25" s="26" t="s">
        <v>48</v>
      </c>
      <c r="B25" s="2"/>
      <c r="C25" s="2"/>
      <c r="D25" s="2"/>
      <c r="E25" s="2"/>
      <c r="F25" s="2"/>
      <c r="G25" s="3"/>
      <c r="H25" s="3"/>
      <c r="I25" s="3"/>
      <c r="J25" s="3"/>
      <c r="K25" s="3"/>
      <c r="L25" s="3"/>
      <c r="M25" s="3"/>
      <c r="N25" s="3">
        <v>1</v>
      </c>
      <c r="O25" s="3">
        <f t="shared" ref="O25:T25" si="12">N25*(1+N10)</f>
        <v>1.028</v>
      </c>
      <c r="P25" s="3">
        <f t="shared" si="12"/>
        <v>1.0608960000000001</v>
      </c>
      <c r="Q25" s="3">
        <f t="shared" si="12"/>
        <v>1.101210048</v>
      </c>
      <c r="R25" s="3">
        <f t="shared" si="12"/>
        <v>1.2674927652479999</v>
      </c>
      <c r="S25" s="3">
        <f t="shared" si="12"/>
        <v>1.2674927652479999</v>
      </c>
      <c r="T25" s="3">
        <f t="shared" si="12"/>
        <v>1.2674927652479999</v>
      </c>
    </row>
    <row r="26" spans="1:22" s="11" customFormat="1" ht="15" x14ac:dyDescent="0.25">
      <c r="A26" s="2" t="s">
        <v>49</v>
      </c>
      <c r="B26" s="2"/>
      <c r="C26" s="2"/>
      <c r="D26" s="2"/>
      <c r="E26" s="2"/>
      <c r="F26" s="2"/>
      <c r="G26" s="3"/>
      <c r="H26" s="3"/>
      <c r="I26" s="3"/>
      <c r="J26" s="3"/>
      <c r="K26" s="3"/>
      <c r="L26" s="3"/>
      <c r="M26" s="3"/>
      <c r="N26" s="3"/>
      <c r="O26" s="3">
        <v>1</v>
      </c>
      <c r="P26" s="3">
        <f>O26*(1+O10)</f>
        <v>1.032</v>
      </c>
      <c r="Q26" s="3">
        <f>P26*(1+P10)</f>
        <v>1.0712160000000002</v>
      </c>
      <c r="R26" s="3">
        <f>Q26*(1+Q10)</f>
        <v>1.2329696160000003</v>
      </c>
      <c r="S26" s="3">
        <f>R26*(1+R10)</f>
        <v>1.2329696160000003</v>
      </c>
      <c r="T26" s="3">
        <f>S26*(1+S10)</f>
        <v>1.2329696160000003</v>
      </c>
    </row>
    <row r="27" spans="1:22" s="11" customFormat="1" ht="15" x14ac:dyDescent="0.25">
      <c r="A27" s="2" t="s">
        <v>53</v>
      </c>
      <c r="B27" s="2"/>
      <c r="C27" s="2"/>
      <c r="D27" s="2"/>
      <c r="E27" s="2"/>
      <c r="F27" s="2"/>
      <c r="G27" s="3"/>
      <c r="H27" s="3"/>
      <c r="I27" s="3"/>
      <c r="J27" s="3"/>
      <c r="K27" s="3"/>
      <c r="L27" s="3"/>
      <c r="M27" s="3"/>
      <c r="N27" s="3"/>
      <c r="O27" s="3"/>
      <c r="P27" s="3">
        <v>1</v>
      </c>
      <c r="Q27" s="3">
        <f>P27*(1+P10)</f>
        <v>1.038</v>
      </c>
      <c r="R27" s="3">
        <f>Q27*(1+Q10)</f>
        <v>1.1947380000000001</v>
      </c>
      <c r="S27" s="3">
        <f>R27*(1+R10)</f>
        <v>1.1947380000000001</v>
      </c>
      <c r="T27" s="3">
        <f>S27*(1+S10)</f>
        <v>1.1947380000000001</v>
      </c>
    </row>
    <row r="28" spans="1:22" s="11" customFormat="1" ht="15" x14ac:dyDescent="0.25">
      <c r="A28" s="2" t="s">
        <v>54</v>
      </c>
      <c r="B28" s="2"/>
      <c r="C28" s="2"/>
      <c r="D28" s="2"/>
      <c r="E28" s="2"/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>
        <v>1</v>
      </c>
      <c r="R28" s="3">
        <f>Q28*(1+Q10)</f>
        <v>1.151</v>
      </c>
      <c r="S28" s="3">
        <f>R28*(1+R10)</f>
        <v>1.151</v>
      </c>
      <c r="T28" s="3">
        <f>S28*(1+S10)</f>
        <v>1.151</v>
      </c>
    </row>
    <row r="29" spans="1:22" s="11" customFormat="1" ht="15" x14ac:dyDescent="0.25">
      <c r="A29" s="2" t="s">
        <v>55</v>
      </c>
      <c r="B29" s="2"/>
      <c r="C29" s="2"/>
      <c r="D29" s="2"/>
      <c r="E29" s="2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v>1</v>
      </c>
      <c r="S29" s="3">
        <f>R29*(1+R10)</f>
        <v>1</v>
      </c>
      <c r="T29" s="3">
        <f>S29*(1+S10)</f>
        <v>1</v>
      </c>
    </row>
    <row r="30" spans="1:22" s="11" customFormat="1" ht="15" x14ac:dyDescent="0.25">
      <c r="A30" s="2" t="s">
        <v>56</v>
      </c>
      <c r="B30" s="2"/>
      <c r="C30" s="2"/>
      <c r="D30" s="2"/>
      <c r="E30" s="2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>
        <v>1</v>
      </c>
      <c r="T30" s="3">
        <f>S30*(1+S10)</f>
        <v>1</v>
      </c>
    </row>
    <row r="31" spans="1:22" s="11" customFormat="1" ht="15" x14ac:dyDescent="0.25">
      <c r="A31" s="2" t="s">
        <v>57</v>
      </c>
      <c r="B31" s="2"/>
      <c r="C31" s="2"/>
      <c r="D31" s="2"/>
      <c r="E31" s="2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>
        <v>1</v>
      </c>
    </row>
    <row r="32" spans="1:22" s="11" customFormat="1" ht="15" x14ac:dyDescent="0.25">
      <c r="A32" s="39"/>
      <c r="B32" s="17"/>
      <c r="C32" s="17"/>
      <c r="D32" s="17"/>
      <c r="E32" s="17"/>
      <c r="F32" s="17"/>
      <c r="G32" s="17"/>
      <c r="H32" s="17"/>
      <c r="I32" s="10"/>
      <c r="J32" s="10"/>
      <c r="K32" s="10"/>
      <c r="L32" s="75"/>
    </row>
    <row r="33" spans="1:22" s="11" customFormat="1" ht="18" x14ac:dyDescent="0.25">
      <c r="A33" s="18" t="s">
        <v>4</v>
      </c>
      <c r="B33" s="17"/>
      <c r="C33" s="17"/>
      <c r="D33" s="17"/>
      <c r="E33" s="17"/>
      <c r="F33" s="17"/>
      <c r="G33" s="17"/>
      <c r="H33" s="17"/>
      <c r="I33" s="17"/>
      <c r="J33" s="17"/>
    </row>
    <row r="34" spans="1:22" s="11" customFormat="1" ht="15" x14ac:dyDescent="0.25">
      <c r="A34" s="27" t="s">
        <v>1</v>
      </c>
      <c r="B34" s="21"/>
      <c r="C34" s="28">
        <v>2007</v>
      </c>
      <c r="D34" s="17"/>
      <c r="E34" s="17"/>
      <c r="F34" s="17"/>
      <c r="G34" s="17"/>
      <c r="H34" s="17"/>
      <c r="I34" s="17"/>
      <c r="J34" s="17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1" customFormat="1" ht="15" x14ac:dyDescent="0.25">
      <c r="A35" s="27" t="s">
        <v>0</v>
      </c>
      <c r="B35" s="21"/>
      <c r="C35" s="29">
        <v>2007</v>
      </c>
      <c r="D35" s="29">
        <v>2008</v>
      </c>
      <c r="E35" s="29">
        <v>2009</v>
      </c>
      <c r="F35" s="29">
        <v>2010</v>
      </c>
      <c r="G35" s="29">
        <v>2011</v>
      </c>
      <c r="H35" s="29">
        <v>2012</v>
      </c>
      <c r="I35" s="29">
        <v>2013</v>
      </c>
      <c r="J35" s="29">
        <v>2014</v>
      </c>
      <c r="K35" s="29">
        <v>2015</v>
      </c>
      <c r="L35" s="29">
        <v>2016</v>
      </c>
      <c r="M35" s="22">
        <v>2017</v>
      </c>
      <c r="N35" s="22">
        <v>2018</v>
      </c>
      <c r="O35" s="22">
        <v>2019</v>
      </c>
      <c r="P35" s="22">
        <v>2020</v>
      </c>
      <c r="Q35" s="22">
        <v>2021</v>
      </c>
      <c r="R35" s="22">
        <v>2022</v>
      </c>
      <c r="S35" s="22">
        <v>2023</v>
      </c>
      <c r="T35" s="22">
        <v>2024</v>
      </c>
      <c r="U35" s="22">
        <v>2025</v>
      </c>
      <c r="V35" s="12"/>
    </row>
    <row r="36" spans="1:22" s="11" customFormat="1" ht="15" x14ac:dyDescent="0.25">
      <c r="A36" s="27" t="s">
        <v>15</v>
      </c>
      <c r="B36" s="30" t="s">
        <v>2</v>
      </c>
      <c r="C36" s="4">
        <v>49.9</v>
      </c>
      <c r="D36" s="4">
        <v>53.87</v>
      </c>
      <c r="E36" s="4">
        <v>60.11</v>
      </c>
      <c r="F36" s="4">
        <v>63.76</v>
      </c>
      <c r="G36" s="4">
        <v>67.94</v>
      </c>
      <c r="H36" s="4">
        <v>72.7</v>
      </c>
      <c r="I36" s="4">
        <v>78.849999999999994</v>
      </c>
      <c r="J36" s="67">
        <v>81.31</v>
      </c>
      <c r="K36" s="4">
        <v>83.434328144720496</v>
      </c>
      <c r="L36" s="4">
        <v>85.05</v>
      </c>
      <c r="M36" s="4">
        <v>88.51</v>
      </c>
      <c r="N36" s="4">
        <v>93.21</v>
      </c>
      <c r="O36" s="4">
        <v>98.98</v>
      </c>
      <c r="P36" s="4">
        <v>104.36</v>
      </c>
      <c r="Q36" s="4">
        <v>110.39</v>
      </c>
      <c r="R36" s="4">
        <v>117.37873671565301</v>
      </c>
      <c r="S36" s="4">
        <v>138.31966229209127</v>
      </c>
      <c r="T36" s="4"/>
      <c r="U36" s="4"/>
      <c r="V36" s="12"/>
    </row>
    <row r="37" spans="1:22" s="11" customFormat="1" ht="15" x14ac:dyDescent="0.25">
      <c r="A37" s="27" t="s">
        <v>14</v>
      </c>
      <c r="B37" s="30" t="s">
        <v>2</v>
      </c>
      <c r="C37" s="1">
        <f t="shared" ref="C37:U37" si="13">C36/B13</f>
        <v>49.9</v>
      </c>
      <c r="D37" s="1">
        <f t="shared" si="13"/>
        <v>52.402723735408557</v>
      </c>
      <c r="E37" s="1">
        <f t="shared" si="13"/>
        <v>55.007302583174408</v>
      </c>
      <c r="F37" s="1">
        <f t="shared" si="13"/>
        <v>57.769758951875353</v>
      </c>
      <c r="G37" s="1">
        <f t="shared" si="13"/>
        <v>60.647338590997222</v>
      </c>
      <c r="H37" s="1">
        <f t="shared" si="13"/>
        <v>63.686360613828846</v>
      </c>
      <c r="I37" s="1">
        <f t="shared" si="13"/>
        <v>66.867239879045215</v>
      </c>
      <c r="J37" s="1">
        <f t="shared" si="13"/>
        <v>68.001376725402608</v>
      </c>
      <c r="K37" s="1">
        <f t="shared" si="13"/>
        <v>69.499999999999986</v>
      </c>
      <c r="L37" s="1">
        <f t="shared" si="13"/>
        <v>70.633937441599016</v>
      </c>
      <c r="M37" s="1">
        <f t="shared" si="13"/>
        <v>72.99648846033007</v>
      </c>
      <c r="N37" s="1">
        <f t="shared" si="13"/>
        <v>74.997756234101857</v>
      </c>
      <c r="O37" s="1">
        <f t="shared" si="13"/>
        <v>78.002311001753682</v>
      </c>
      <c r="P37" s="1">
        <f t="shared" si="13"/>
        <v>80.002024306909206</v>
      </c>
      <c r="Q37" s="47">
        <f t="shared" si="13"/>
        <v>82.000583319588685</v>
      </c>
      <c r="R37" s="1">
        <f t="shared" si="13"/>
        <v>83.999999999999716</v>
      </c>
      <c r="S37" s="1">
        <f t="shared" si="13"/>
        <v>86</v>
      </c>
      <c r="T37" s="1">
        <f t="shared" si="13"/>
        <v>0</v>
      </c>
      <c r="U37" s="1">
        <f t="shared" si="13"/>
        <v>0</v>
      </c>
      <c r="V37" s="12"/>
    </row>
    <row r="38" spans="1:22" s="11" customFormat="1" ht="15" x14ac:dyDescent="0.25">
      <c r="K38" s="12"/>
      <c r="L38" s="12"/>
    </row>
    <row r="39" spans="1:22" s="11" customFormat="1" ht="15" x14ac:dyDescent="0.25">
      <c r="K39" s="12"/>
      <c r="L39" s="12"/>
    </row>
    <row r="40" spans="1:22" s="11" customFormat="1" ht="18" x14ac:dyDescent="0.25">
      <c r="A40" s="18" t="s">
        <v>5</v>
      </c>
      <c r="B40" s="17"/>
      <c r="C40" s="17"/>
      <c r="D40" s="17"/>
      <c r="E40" s="17"/>
      <c r="F40" s="17"/>
      <c r="G40" s="17"/>
      <c r="H40" s="17"/>
      <c r="I40" s="17"/>
      <c r="J40" s="17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1" customFormat="1" ht="15" x14ac:dyDescent="0.25">
      <c r="A41" s="27" t="s">
        <v>1</v>
      </c>
      <c r="B41" s="21"/>
      <c r="C41" s="28">
        <v>2008</v>
      </c>
      <c r="D41" s="17"/>
      <c r="E41" s="17"/>
      <c r="F41" s="17"/>
      <c r="G41" s="17"/>
      <c r="H41" s="17"/>
      <c r="I41" s="17"/>
      <c r="J41" s="1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1" customFormat="1" ht="15" x14ac:dyDescent="0.25">
      <c r="A42" s="27" t="s">
        <v>0</v>
      </c>
      <c r="B42" s="21"/>
      <c r="C42" s="29">
        <v>2007</v>
      </c>
      <c r="D42" s="29">
        <v>2008</v>
      </c>
      <c r="E42" s="29">
        <v>2009</v>
      </c>
      <c r="F42" s="29">
        <v>2010</v>
      </c>
      <c r="G42" s="29">
        <v>2011</v>
      </c>
      <c r="H42" s="29">
        <v>2012</v>
      </c>
      <c r="I42" s="29">
        <v>2013</v>
      </c>
      <c r="J42" s="29">
        <v>2014</v>
      </c>
      <c r="K42" s="29">
        <v>2015</v>
      </c>
      <c r="L42" s="29">
        <v>2016</v>
      </c>
      <c r="M42" s="22">
        <v>2017</v>
      </c>
      <c r="N42" s="22">
        <v>2018</v>
      </c>
      <c r="O42" s="22">
        <v>2019</v>
      </c>
      <c r="P42" s="22">
        <v>2020</v>
      </c>
      <c r="Q42" s="22">
        <v>2021</v>
      </c>
      <c r="R42" s="22">
        <v>2022</v>
      </c>
      <c r="S42" s="22">
        <v>2023</v>
      </c>
      <c r="T42" s="22">
        <v>2024</v>
      </c>
      <c r="U42" s="22">
        <v>2025</v>
      </c>
      <c r="V42" s="12"/>
    </row>
    <row r="43" spans="1:22" s="11" customFormat="1" ht="15" x14ac:dyDescent="0.25">
      <c r="A43" s="27" t="s">
        <v>15</v>
      </c>
      <c r="B43" s="30" t="s">
        <v>2</v>
      </c>
      <c r="C43" s="4">
        <v>0</v>
      </c>
      <c r="D43" s="4">
        <v>52.4</v>
      </c>
      <c r="E43" s="4">
        <v>58.48</v>
      </c>
      <c r="F43" s="4">
        <v>62.02</v>
      </c>
      <c r="G43" s="4">
        <v>66.09</v>
      </c>
      <c r="H43" s="4">
        <v>70.72</v>
      </c>
      <c r="I43" s="4">
        <v>76.709999999999994</v>
      </c>
      <c r="J43" s="4">
        <v>79.09</v>
      </c>
      <c r="K43" s="4">
        <v>81.161797806148357</v>
      </c>
      <c r="L43" s="4">
        <v>82.73</v>
      </c>
      <c r="M43" s="4">
        <v>86.1</v>
      </c>
      <c r="N43" s="4">
        <v>90.67</v>
      </c>
      <c r="O43" s="4">
        <v>96.28</v>
      </c>
      <c r="P43" s="4">
        <v>101.51</v>
      </c>
      <c r="Q43" s="4">
        <v>107.38</v>
      </c>
      <c r="R43" s="4">
        <v>114.181650501608</v>
      </c>
      <c r="S43" s="4">
        <v>134.55220067324055</v>
      </c>
      <c r="T43" s="4"/>
      <c r="U43" s="4"/>
      <c r="V43" s="12"/>
    </row>
    <row r="44" spans="1:22" s="11" customFormat="1" ht="15" x14ac:dyDescent="0.25">
      <c r="A44" s="27" t="s">
        <v>14</v>
      </c>
      <c r="B44" s="30" t="s">
        <v>2</v>
      </c>
      <c r="C44" s="37">
        <v>0</v>
      </c>
      <c r="D44" s="1">
        <f t="shared" ref="D44:U44" si="14">D43/C14</f>
        <v>52.4</v>
      </c>
      <c r="E44" s="1">
        <f t="shared" si="14"/>
        <v>55.014111006585139</v>
      </c>
      <c r="F44" s="1">
        <f t="shared" si="14"/>
        <v>57.766642139284492</v>
      </c>
      <c r="G44" s="1">
        <f t="shared" si="14"/>
        <v>60.647802774336462</v>
      </c>
      <c r="H44" s="1">
        <f t="shared" si="14"/>
        <v>63.686500776383149</v>
      </c>
      <c r="I44" s="1">
        <f t="shared" si="14"/>
        <v>66.873922362878403</v>
      </c>
      <c r="J44" s="1">
        <f t="shared" si="14"/>
        <v>67.996793678490107</v>
      </c>
      <c r="K44" s="1">
        <f t="shared" si="14"/>
        <v>69.5</v>
      </c>
      <c r="L44" s="1">
        <f t="shared" si="14"/>
        <v>70.630980865264021</v>
      </c>
      <c r="M44" s="1">
        <f t="shared" si="14"/>
        <v>72.997148241041486</v>
      </c>
      <c r="N44" s="1">
        <f t="shared" si="14"/>
        <v>74.996758516928494</v>
      </c>
      <c r="O44" s="1">
        <f t="shared" si="14"/>
        <v>77.999032666597429</v>
      </c>
      <c r="P44" s="1">
        <f t="shared" si="14"/>
        <v>79.996106180925622</v>
      </c>
      <c r="Q44" s="1">
        <f t="shared" si="14"/>
        <v>81.998087423584039</v>
      </c>
      <c r="R44" s="1">
        <f t="shared" si="14"/>
        <v>83.999999999999744</v>
      </c>
      <c r="S44" s="1">
        <f t="shared" si="14"/>
        <v>86.000000000000014</v>
      </c>
      <c r="T44" s="1">
        <f t="shared" si="14"/>
        <v>0</v>
      </c>
      <c r="U44" s="1">
        <f t="shared" si="14"/>
        <v>0</v>
      </c>
      <c r="V44" s="12"/>
    </row>
    <row r="45" spans="1:22" s="11" customFormat="1" ht="15" x14ac:dyDescent="0.25"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1" customFormat="1" ht="15" x14ac:dyDescent="0.25">
      <c r="A46" s="34"/>
      <c r="B46" s="5"/>
      <c r="C46" s="35"/>
      <c r="D46" s="35"/>
      <c r="E46" s="35"/>
      <c r="F46" s="35"/>
      <c r="G46" s="35"/>
      <c r="H46" s="36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1" customFormat="1" ht="18" x14ac:dyDescent="0.25">
      <c r="A47" s="18" t="s">
        <v>17</v>
      </c>
      <c r="B47" s="17"/>
      <c r="C47" s="17"/>
      <c r="D47" s="17"/>
      <c r="E47" s="17"/>
      <c r="F47" s="17"/>
      <c r="G47" s="17"/>
      <c r="H47" s="17"/>
      <c r="I47" s="17"/>
      <c r="J47" s="17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1" customFormat="1" ht="15" x14ac:dyDescent="0.25">
      <c r="A48" s="27" t="s">
        <v>1</v>
      </c>
      <c r="B48" s="21"/>
      <c r="C48" s="28">
        <v>2009</v>
      </c>
      <c r="D48" s="17"/>
      <c r="E48" s="17"/>
      <c r="F48" s="17"/>
      <c r="G48" s="17"/>
      <c r="H48" s="17"/>
      <c r="I48" s="17"/>
      <c r="J48" s="17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1" customFormat="1" ht="15" x14ac:dyDescent="0.25">
      <c r="A49" s="27" t="s">
        <v>0</v>
      </c>
      <c r="B49" s="21"/>
      <c r="C49" s="29">
        <v>2007</v>
      </c>
      <c r="D49" s="29">
        <v>2008</v>
      </c>
      <c r="E49" s="29">
        <v>2009</v>
      </c>
      <c r="F49" s="29">
        <v>2010</v>
      </c>
      <c r="G49" s="29">
        <v>2011</v>
      </c>
      <c r="H49" s="29">
        <v>2012</v>
      </c>
      <c r="I49" s="29">
        <v>2013</v>
      </c>
      <c r="J49" s="29">
        <v>2014</v>
      </c>
      <c r="K49" s="29">
        <v>2015</v>
      </c>
      <c r="L49" s="29">
        <v>2016</v>
      </c>
      <c r="M49" s="22">
        <v>2017</v>
      </c>
      <c r="N49" s="22">
        <v>2018</v>
      </c>
      <c r="O49" s="22">
        <v>2019</v>
      </c>
      <c r="P49" s="22">
        <v>2020</v>
      </c>
      <c r="Q49" s="22">
        <v>2021</v>
      </c>
      <c r="R49" s="22">
        <v>2022</v>
      </c>
      <c r="S49" s="22">
        <v>2023</v>
      </c>
      <c r="T49" s="22">
        <v>2024</v>
      </c>
      <c r="U49" s="22">
        <v>2025</v>
      </c>
      <c r="V49" s="12"/>
    </row>
    <row r="50" spans="1:22" s="11" customFormat="1" ht="15" x14ac:dyDescent="0.25">
      <c r="A50" s="27" t="s">
        <v>15</v>
      </c>
      <c r="B50" s="30" t="s">
        <v>2</v>
      </c>
      <c r="C50" s="4">
        <v>0</v>
      </c>
      <c r="D50" s="4">
        <v>0</v>
      </c>
      <c r="E50" s="4">
        <v>55.01</v>
      </c>
      <c r="F50" s="4">
        <v>58.35</v>
      </c>
      <c r="G50" s="4">
        <v>62.18</v>
      </c>
      <c r="H50" s="4">
        <v>66.53</v>
      </c>
      <c r="I50" s="4">
        <v>72.16</v>
      </c>
      <c r="J50" s="4">
        <v>74.41</v>
      </c>
      <c r="K50" s="4">
        <v>76.351644220271268</v>
      </c>
      <c r="L50" s="4">
        <v>77.83</v>
      </c>
      <c r="M50" s="4">
        <v>81</v>
      </c>
      <c r="N50" s="4">
        <v>85.3</v>
      </c>
      <c r="O50" s="4">
        <v>90.57</v>
      </c>
      <c r="P50" s="4">
        <v>95.5</v>
      </c>
      <c r="Q50" s="4">
        <v>101.02</v>
      </c>
      <c r="R50" s="4">
        <v>107.41453480866265</v>
      </c>
      <c r="S50" s="4">
        <v>126.577799316313</v>
      </c>
      <c r="T50" s="4"/>
      <c r="U50" s="4"/>
      <c r="V50" s="12"/>
    </row>
    <row r="51" spans="1:22" s="11" customFormat="1" ht="15" x14ac:dyDescent="0.25">
      <c r="A51" s="27" t="s">
        <v>14</v>
      </c>
      <c r="B51" s="30" t="s">
        <v>2</v>
      </c>
      <c r="C51" s="37">
        <v>0</v>
      </c>
      <c r="D51" s="37">
        <v>0</v>
      </c>
      <c r="E51" s="1">
        <f>E50/D15</f>
        <v>55.01</v>
      </c>
      <c r="F51" s="1">
        <f t="shared" ref="F51:U51" si="15">F50/E15</f>
        <v>57.772277227722775</v>
      </c>
      <c r="G51" s="1">
        <f t="shared" si="15"/>
        <v>60.654538360239961</v>
      </c>
      <c r="H51" s="1">
        <f t="shared" si="15"/>
        <v>63.687752533115031</v>
      </c>
      <c r="I51" s="1">
        <f t="shared" si="15"/>
        <v>66.870505001704331</v>
      </c>
      <c r="J51" s="1">
        <f t="shared" si="15"/>
        <v>68.003525438440818</v>
      </c>
      <c r="K51" s="1">
        <f t="shared" si="15"/>
        <v>69.5</v>
      </c>
      <c r="L51" s="1">
        <f t="shared" si="15"/>
        <v>70.633789712442137</v>
      </c>
      <c r="M51" s="1">
        <f t="shared" si="15"/>
        <v>72.999691695684021</v>
      </c>
      <c r="N51" s="1">
        <f t="shared" si="15"/>
        <v>74.999984361840987</v>
      </c>
      <c r="O51" s="1">
        <f t="shared" si="15"/>
        <v>77.995719246950472</v>
      </c>
      <c r="P51" s="1">
        <f t="shared" si="15"/>
        <v>80.001228579607258</v>
      </c>
      <c r="Q51" s="1">
        <f t="shared" si="15"/>
        <v>82.001340467469504</v>
      </c>
      <c r="R51" s="1">
        <f t="shared" si="15"/>
        <v>84</v>
      </c>
      <c r="S51" s="1">
        <f t="shared" si="15"/>
        <v>86.000000000000085</v>
      </c>
      <c r="T51" s="1">
        <f t="shared" si="15"/>
        <v>0</v>
      </c>
      <c r="U51" s="1">
        <f t="shared" si="15"/>
        <v>0</v>
      </c>
      <c r="V51" s="12"/>
    </row>
    <row r="52" spans="1:22" s="11" customFormat="1" ht="15" x14ac:dyDescent="0.25"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1" customFormat="1" ht="15" x14ac:dyDescent="0.25"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1" customFormat="1" ht="18" x14ac:dyDescent="0.25">
      <c r="A54" s="18" t="s">
        <v>18</v>
      </c>
      <c r="B54" s="17"/>
      <c r="C54" s="17"/>
      <c r="D54" s="17"/>
      <c r="E54" s="17"/>
      <c r="F54" s="17"/>
      <c r="G54" s="17"/>
      <c r="H54" s="17"/>
      <c r="I54" s="17"/>
      <c r="J54" s="17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1" customFormat="1" ht="15" x14ac:dyDescent="0.25">
      <c r="A55" s="27" t="s">
        <v>1</v>
      </c>
      <c r="B55" s="21"/>
      <c r="C55" s="28">
        <v>2010</v>
      </c>
      <c r="D55" s="17"/>
      <c r="E55" s="17"/>
      <c r="F55" s="17"/>
      <c r="G55" s="17"/>
      <c r="H55" s="17"/>
      <c r="I55" s="17"/>
      <c r="J55" s="17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1" customFormat="1" ht="15" x14ac:dyDescent="0.25">
      <c r="A56" s="27" t="s">
        <v>0</v>
      </c>
      <c r="B56" s="21"/>
      <c r="C56" s="29">
        <v>2007</v>
      </c>
      <c r="D56" s="29">
        <v>2008</v>
      </c>
      <c r="E56" s="29">
        <v>2009</v>
      </c>
      <c r="F56" s="29">
        <v>2010</v>
      </c>
      <c r="G56" s="29">
        <v>2011</v>
      </c>
      <c r="H56" s="29">
        <v>2012</v>
      </c>
      <c r="I56" s="29">
        <v>2013</v>
      </c>
      <c r="J56" s="29">
        <v>2014</v>
      </c>
      <c r="K56" s="29">
        <v>2015</v>
      </c>
      <c r="L56" s="29">
        <v>2016</v>
      </c>
      <c r="M56" s="22">
        <v>2017</v>
      </c>
      <c r="N56" s="22">
        <v>2018</v>
      </c>
      <c r="O56" s="22">
        <v>2019</v>
      </c>
      <c r="P56" s="22">
        <v>2020</v>
      </c>
      <c r="Q56" s="22">
        <v>2021</v>
      </c>
      <c r="R56" s="22">
        <v>2022</v>
      </c>
      <c r="S56" s="22">
        <v>2023</v>
      </c>
      <c r="T56" s="22">
        <v>2024</v>
      </c>
      <c r="U56" s="22">
        <v>2025</v>
      </c>
      <c r="V56" s="12"/>
    </row>
    <row r="57" spans="1:22" s="11" customFormat="1" ht="15" x14ac:dyDescent="0.25">
      <c r="A57" s="27" t="s">
        <v>15</v>
      </c>
      <c r="B57" s="30" t="s">
        <v>2</v>
      </c>
      <c r="C57" s="4">
        <v>0</v>
      </c>
      <c r="D57" s="4">
        <v>0</v>
      </c>
      <c r="E57" s="4">
        <v>0</v>
      </c>
      <c r="F57" s="68">
        <v>57.77</v>
      </c>
      <c r="G57" s="68">
        <v>61.56</v>
      </c>
      <c r="H57" s="4">
        <v>65.87</v>
      </c>
      <c r="I57" s="4">
        <v>71.45</v>
      </c>
      <c r="J57" s="4">
        <v>73.67</v>
      </c>
      <c r="K57" s="4">
        <v>75.595687346803231</v>
      </c>
      <c r="L57" s="4">
        <v>77.06</v>
      </c>
      <c r="M57" s="4">
        <v>80.2</v>
      </c>
      <c r="N57" s="4">
        <v>84.46</v>
      </c>
      <c r="O57" s="4">
        <v>89.68</v>
      </c>
      <c r="P57" s="4">
        <v>94.55</v>
      </c>
      <c r="Q57" s="4">
        <v>100.02</v>
      </c>
      <c r="R57" s="4">
        <v>106.351024563032</v>
      </c>
      <c r="S57" s="4">
        <v>125.324553778528</v>
      </c>
      <c r="T57" s="4"/>
      <c r="U57" s="4"/>
      <c r="V57" s="12"/>
    </row>
    <row r="58" spans="1:22" s="11" customFormat="1" ht="15" x14ac:dyDescent="0.25">
      <c r="A58" s="27" t="s">
        <v>14</v>
      </c>
      <c r="B58" s="30" t="s">
        <v>2</v>
      </c>
      <c r="C58" s="37">
        <v>0</v>
      </c>
      <c r="D58" s="1">
        <f>D57/C42</f>
        <v>0</v>
      </c>
      <c r="E58" s="1">
        <f>E57/D42</f>
        <v>0</v>
      </c>
      <c r="F58" s="1">
        <f>F57/E16</f>
        <v>57.77</v>
      </c>
      <c r="G58" s="1">
        <f t="shared" ref="G58:U58" si="16">G57/F16</f>
        <v>60.650246305418726</v>
      </c>
      <c r="H58" s="1">
        <f t="shared" si="16"/>
        <v>63.686508070792875</v>
      </c>
      <c r="I58" s="1">
        <f t="shared" si="16"/>
        <v>66.874675141290084</v>
      </c>
      <c r="J58" s="1">
        <f t="shared" si="16"/>
        <v>68.00050955839852</v>
      </c>
      <c r="K58" s="1">
        <f t="shared" si="16"/>
        <v>69.5</v>
      </c>
      <c r="L58" s="1">
        <f t="shared" si="16"/>
        <v>70.634334236068355</v>
      </c>
      <c r="M58" s="1">
        <f t="shared" si="16"/>
        <v>73.001494157207389</v>
      </c>
      <c r="N58" s="1">
        <f t="shared" si="16"/>
        <v>75.004028909649492</v>
      </c>
      <c r="O58" s="1">
        <f t="shared" si="16"/>
        <v>78.001575169340697</v>
      </c>
      <c r="P58" s="1">
        <f t="shared" si="16"/>
        <v>79.997458888208243</v>
      </c>
      <c r="Q58" s="1">
        <f t="shared" si="16"/>
        <v>82.00150281421368</v>
      </c>
      <c r="R58" s="1">
        <f t="shared" si="16"/>
        <v>83.999999999999787</v>
      </c>
      <c r="S58" s="1">
        <f t="shared" si="16"/>
        <v>86.000000000000313</v>
      </c>
      <c r="T58" s="1">
        <f t="shared" si="16"/>
        <v>0</v>
      </c>
      <c r="U58" s="1">
        <f t="shared" si="16"/>
        <v>0</v>
      </c>
      <c r="V58" s="12"/>
    </row>
    <row r="59" spans="1:22" s="11" customFormat="1" ht="15" x14ac:dyDescent="0.25">
      <c r="A59" s="31"/>
      <c r="B59" s="32"/>
      <c r="C59" s="9"/>
      <c r="D59" s="5"/>
      <c r="E59" s="5"/>
      <c r="F59" s="5"/>
      <c r="G59" s="5"/>
      <c r="H59" s="5"/>
      <c r="I59" s="5"/>
      <c r="J59" s="5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s="11" customFormat="1" ht="15" x14ac:dyDescent="0.25">
      <c r="A60" s="31"/>
      <c r="B60" s="32"/>
      <c r="C60" s="9"/>
      <c r="D60" s="5"/>
      <c r="E60" s="5"/>
      <c r="F60" s="5"/>
      <c r="G60" s="5"/>
      <c r="H60" s="5"/>
      <c r="I60" s="5"/>
      <c r="J60" s="5"/>
      <c r="K60" s="12"/>
      <c r="L60" s="12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s="11" customFormat="1" ht="18" x14ac:dyDescent="0.25">
      <c r="A61" s="18" t="s">
        <v>22</v>
      </c>
      <c r="B61" s="17"/>
      <c r="C61" s="17"/>
      <c r="D61" s="17"/>
      <c r="E61" s="17"/>
      <c r="F61" s="17"/>
      <c r="G61" s="17"/>
      <c r="H61" s="17"/>
      <c r="I61" s="17"/>
      <c r="J61" s="17"/>
      <c r="K61" s="12"/>
      <c r="L61" s="12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s="11" customFormat="1" ht="15" x14ac:dyDescent="0.25">
      <c r="A62" s="27" t="s">
        <v>1</v>
      </c>
      <c r="B62" s="21"/>
      <c r="C62" s="28">
        <v>2011</v>
      </c>
      <c r="D62" s="17"/>
      <c r="E62" s="17"/>
      <c r="F62" s="17"/>
      <c r="G62" s="17"/>
      <c r="H62" s="17"/>
      <c r="I62" s="17"/>
      <c r="J62" s="17"/>
      <c r="K62" s="12"/>
      <c r="L62" s="12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s="11" customFormat="1" ht="15" x14ac:dyDescent="0.25">
      <c r="A63" s="27" t="s">
        <v>0</v>
      </c>
      <c r="B63" s="21"/>
      <c r="C63" s="29">
        <v>2007</v>
      </c>
      <c r="D63" s="29">
        <v>2008</v>
      </c>
      <c r="E63" s="29">
        <v>2009</v>
      </c>
      <c r="F63" s="29">
        <v>2010</v>
      </c>
      <c r="G63" s="29">
        <v>2011</v>
      </c>
      <c r="H63" s="29">
        <v>2012</v>
      </c>
      <c r="I63" s="29">
        <v>2013</v>
      </c>
      <c r="J63" s="29">
        <v>2014</v>
      </c>
      <c r="K63" s="29">
        <v>2015</v>
      </c>
      <c r="L63" s="29">
        <v>2016</v>
      </c>
      <c r="M63" s="22">
        <v>2017</v>
      </c>
      <c r="N63" s="22">
        <v>2018</v>
      </c>
      <c r="O63" s="22">
        <v>2019</v>
      </c>
      <c r="P63" s="22">
        <v>2020</v>
      </c>
      <c r="Q63" s="22">
        <v>2021</v>
      </c>
      <c r="R63" s="22">
        <v>2022</v>
      </c>
      <c r="S63" s="22">
        <v>2023</v>
      </c>
      <c r="T63" s="22">
        <v>2024</v>
      </c>
      <c r="U63" s="22">
        <v>2025</v>
      </c>
      <c r="V63" s="5"/>
    </row>
    <row r="64" spans="1:22" s="11" customFormat="1" ht="15" customHeight="1" x14ac:dyDescent="0.25">
      <c r="A64" s="27" t="s">
        <v>15</v>
      </c>
      <c r="B64" s="30" t="s">
        <v>2</v>
      </c>
      <c r="C64" s="4">
        <v>0</v>
      </c>
      <c r="D64" s="4">
        <v>0</v>
      </c>
      <c r="E64" s="4">
        <v>0</v>
      </c>
      <c r="F64" s="4">
        <v>0</v>
      </c>
      <c r="G64" s="68">
        <v>60.65</v>
      </c>
      <c r="H64" s="4">
        <v>64.900000000000006</v>
      </c>
      <c r="I64" s="4">
        <v>70.39</v>
      </c>
      <c r="J64" s="4">
        <v>72.58</v>
      </c>
      <c r="K64" s="4">
        <v>74.478509701283983</v>
      </c>
      <c r="L64" s="4">
        <v>75.92</v>
      </c>
      <c r="M64" s="4">
        <v>79.010000000000005</v>
      </c>
      <c r="N64" s="4">
        <v>83.21</v>
      </c>
      <c r="O64" s="4">
        <v>88.35</v>
      </c>
      <c r="P64" s="4">
        <v>93.16</v>
      </c>
      <c r="Q64" s="4">
        <v>98.54</v>
      </c>
      <c r="R64" s="4">
        <v>104.779334544859</v>
      </c>
      <c r="S64" s="4">
        <v>123.47246677687447</v>
      </c>
      <c r="T64" s="4"/>
      <c r="U64" s="4"/>
    </row>
    <row r="65" spans="1:21" s="11" customFormat="1" ht="15" customHeight="1" x14ac:dyDescent="0.25">
      <c r="A65" s="27" t="s">
        <v>14</v>
      </c>
      <c r="B65" s="30" t="s">
        <v>2</v>
      </c>
      <c r="C65" s="37">
        <v>0</v>
      </c>
      <c r="D65" s="1">
        <f>D64/C49</f>
        <v>0</v>
      </c>
      <c r="E65" s="1">
        <f>E64/D49</f>
        <v>0</v>
      </c>
      <c r="F65" s="1">
        <f>F$64/E$16</f>
        <v>0</v>
      </c>
      <c r="G65" s="1">
        <f>G64/F17</f>
        <v>60.65</v>
      </c>
      <c r="H65" s="1">
        <f t="shared" ref="H65:U65" si="17">H64/G17</f>
        <v>63.689892051030434</v>
      </c>
      <c r="I65" s="1">
        <f t="shared" si="17"/>
        <v>66.870790887940373</v>
      </c>
      <c r="J65" s="1">
        <f t="shared" si="17"/>
        <v>67.999309603702898</v>
      </c>
      <c r="K65" s="1">
        <f t="shared" si="17"/>
        <v>69.5</v>
      </c>
      <c r="L65" s="1">
        <f t="shared" si="17"/>
        <v>70.633234298343396</v>
      </c>
      <c r="M65" s="1">
        <f t="shared" si="17"/>
        <v>72.997079478321297</v>
      </c>
      <c r="N65" s="1">
        <f t="shared" si="17"/>
        <v>75.002386031914639</v>
      </c>
      <c r="O65" s="1">
        <f t="shared" si="17"/>
        <v>77.997443729977874</v>
      </c>
      <c r="P65" s="1">
        <f t="shared" si="17"/>
        <v>80.003719926767417</v>
      </c>
      <c r="Q65" s="1">
        <f t="shared" si="17"/>
        <v>81.999945097203593</v>
      </c>
      <c r="R65" s="1">
        <f t="shared" si="17"/>
        <v>83.999999999999659</v>
      </c>
      <c r="S65" s="1">
        <f t="shared" si="17"/>
        <v>86</v>
      </c>
      <c r="T65" s="1">
        <f t="shared" si="17"/>
        <v>0</v>
      </c>
      <c r="U65" s="1">
        <f t="shared" si="17"/>
        <v>0</v>
      </c>
    </row>
    <row r="66" spans="1:21" ht="1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</row>
    <row r="67" spans="1:21" ht="15" customHeight="1" x14ac:dyDescent="0.25">
      <c r="B67" s="17"/>
      <c r="C67" s="17"/>
      <c r="D67" s="17"/>
      <c r="E67" s="17"/>
      <c r="F67" s="17"/>
      <c r="G67" s="17"/>
      <c r="H67" s="17"/>
      <c r="I67" s="17"/>
      <c r="J67" s="17"/>
    </row>
    <row r="68" spans="1:21" ht="15" customHeight="1" x14ac:dyDescent="0.25">
      <c r="A68" s="18" t="s">
        <v>24</v>
      </c>
      <c r="B68" s="17"/>
      <c r="C68" s="17"/>
      <c r="D68" s="17"/>
      <c r="E68" s="17"/>
      <c r="F68" s="17"/>
      <c r="G68" s="17"/>
      <c r="H68" s="17"/>
      <c r="I68" s="17"/>
      <c r="J68" s="17"/>
    </row>
    <row r="69" spans="1:21" ht="15" customHeight="1" x14ac:dyDescent="0.25">
      <c r="A69" s="27" t="s">
        <v>1</v>
      </c>
      <c r="B69" s="21"/>
      <c r="C69" s="28">
        <v>2012</v>
      </c>
      <c r="D69" s="17"/>
      <c r="E69" s="17"/>
      <c r="F69" s="17"/>
      <c r="G69" s="17"/>
      <c r="H69" s="17"/>
      <c r="I69" s="17"/>
      <c r="J69" s="17"/>
    </row>
    <row r="70" spans="1:21" ht="15" customHeight="1" x14ac:dyDescent="0.25">
      <c r="A70" s="27" t="s">
        <v>0</v>
      </c>
      <c r="B70" s="21"/>
      <c r="C70" s="29">
        <v>2007</v>
      </c>
      <c r="D70" s="29">
        <v>2008</v>
      </c>
      <c r="E70" s="29">
        <v>2009</v>
      </c>
      <c r="F70" s="29">
        <v>2010</v>
      </c>
      <c r="G70" s="29">
        <v>2011</v>
      </c>
      <c r="H70" s="29">
        <v>2012</v>
      </c>
      <c r="I70" s="76">
        <v>2013</v>
      </c>
      <c r="J70" s="29">
        <v>2014</v>
      </c>
      <c r="K70" s="29">
        <v>2015</v>
      </c>
      <c r="L70" s="29">
        <v>2016</v>
      </c>
      <c r="M70" s="22">
        <v>2017</v>
      </c>
      <c r="N70" s="22">
        <v>2018</v>
      </c>
      <c r="O70" s="22">
        <v>2019</v>
      </c>
      <c r="P70" s="22">
        <v>2020</v>
      </c>
      <c r="Q70" s="22">
        <v>2021</v>
      </c>
      <c r="R70" s="22">
        <v>2022</v>
      </c>
      <c r="S70" s="22">
        <v>2023</v>
      </c>
      <c r="T70" s="22">
        <v>2024</v>
      </c>
      <c r="U70" s="22">
        <v>2025</v>
      </c>
    </row>
    <row r="71" spans="1:21" ht="15" customHeight="1" x14ac:dyDescent="0.25">
      <c r="A71" s="27" t="s">
        <v>15</v>
      </c>
      <c r="B71" s="30" t="s">
        <v>2</v>
      </c>
      <c r="C71" s="4">
        <v>0</v>
      </c>
      <c r="D71" s="4">
        <v>0</v>
      </c>
      <c r="E71" s="4">
        <v>0</v>
      </c>
      <c r="F71" s="4">
        <v>0</v>
      </c>
      <c r="G71" s="68">
        <v>0</v>
      </c>
      <c r="H71" s="4">
        <v>63.69</v>
      </c>
      <c r="I71" s="4">
        <v>69.08</v>
      </c>
      <c r="J71" s="4">
        <v>71.23</v>
      </c>
      <c r="K71" s="4">
        <v>73.089803435999997</v>
      </c>
      <c r="L71" s="4">
        <v>74.5</v>
      </c>
      <c r="M71" s="4">
        <v>77.540000000000006</v>
      </c>
      <c r="N71" s="4">
        <v>81.66</v>
      </c>
      <c r="O71" s="4">
        <v>86.71</v>
      </c>
      <c r="P71" s="4">
        <v>91.42</v>
      </c>
      <c r="Q71" s="4">
        <v>96.7</v>
      </c>
      <c r="R71" s="4">
        <v>102.825647247163</v>
      </c>
      <c r="S71" s="4">
        <v>121.17023236199654</v>
      </c>
      <c r="T71" s="4"/>
      <c r="U71" s="4"/>
    </row>
    <row r="72" spans="1:21" ht="15" customHeight="1" x14ac:dyDescent="0.25">
      <c r="A72" s="27" t="s">
        <v>14</v>
      </c>
      <c r="B72" s="30" t="s">
        <v>2</v>
      </c>
      <c r="C72" s="37">
        <v>0</v>
      </c>
      <c r="D72" s="1">
        <v>0</v>
      </c>
      <c r="E72" s="1">
        <v>0</v>
      </c>
      <c r="F72" s="1">
        <v>0</v>
      </c>
      <c r="G72" s="1">
        <v>0</v>
      </c>
      <c r="H72" s="1">
        <f t="shared" ref="H72:U72" si="18">H71/G18</f>
        <v>63.69</v>
      </c>
      <c r="I72" s="1">
        <f t="shared" si="18"/>
        <v>66.87318489835431</v>
      </c>
      <c r="J72" s="1">
        <f t="shared" si="18"/>
        <v>68.002466915267576</v>
      </c>
      <c r="K72" s="1">
        <f t="shared" si="18"/>
        <v>69.5</v>
      </c>
      <c r="L72" s="1">
        <f t="shared" si="18"/>
        <v>70.629047660377879</v>
      </c>
      <c r="M72" s="1">
        <f t="shared" si="18"/>
        <v>73.000091381613288</v>
      </c>
      <c r="N72" s="1">
        <f t="shared" si="18"/>
        <v>75.003774130394277</v>
      </c>
      <c r="O72" s="1">
        <f t="shared" si="18"/>
        <v>78.004056076933594</v>
      </c>
      <c r="P72" s="1">
        <f t="shared" si="18"/>
        <v>80.001126418457233</v>
      </c>
      <c r="Q72" s="1">
        <f t="shared" si="18"/>
        <v>81.997698295379337</v>
      </c>
      <c r="R72" s="1">
        <f t="shared" si="18"/>
        <v>83.999999999999744</v>
      </c>
      <c r="S72" s="1">
        <f t="shared" si="18"/>
        <v>86</v>
      </c>
      <c r="T72" s="1">
        <f t="shared" si="18"/>
        <v>0</v>
      </c>
      <c r="U72" s="1">
        <f t="shared" si="18"/>
        <v>0</v>
      </c>
    </row>
    <row r="73" spans="1:21" ht="15" customHeight="1" x14ac:dyDescent="0.25"/>
    <row r="74" spans="1:21" ht="15" customHeight="1" x14ac:dyDescent="0.25">
      <c r="Q74" s="48"/>
    </row>
    <row r="75" spans="1:21" ht="15" customHeight="1" x14ac:dyDescent="0.25">
      <c r="A75" s="18" t="s">
        <v>33</v>
      </c>
      <c r="B75" s="17"/>
      <c r="C75" s="17"/>
      <c r="D75" s="17"/>
      <c r="E75" s="17"/>
      <c r="F75" s="17"/>
      <c r="G75" s="17"/>
      <c r="H75" s="17"/>
      <c r="I75" s="17"/>
      <c r="J75" s="17"/>
    </row>
    <row r="76" spans="1:21" ht="15" customHeight="1" x14ac:dyDescent="0.25">
      <c r="A76" s="27" t="s">
        <v>1</v>
      </c>
      <c r="B76" s="21"/>
      <c r="C76" s="28">
        <v>2013</v>
      </c>
      <c r="D76" s="17"/>
      <c r="E76" s="17"/>
      <c r="F76" s="17"/>
      <c r="G76" s="17"/>
      <c r="H76" s="17"/>
      <c r="I76" s="17"/>
      <c r="J76" s="17"/>
    </row>
    <row r="77" spans="1:21" ht="15" customHeight="1" x14ac:dyDescent="0.25">
      <c r="A77" s="27" t="s">
        <v>0</v>
      </c>
      <c r="B77" s="21"/>
      <c r="C77" s="29">
        <v>2007</v>
      </c>
      <c r="D77" s="29">
        <v>2008</v>
      </c>
      <c r="E77" s="29">
        <v>2009</v>
      </c>
      <c r="F77" s="29">
        <v>2010</v>
      </c>
      <c r="G77" s="29">
        <v>2011</v>
      </c>
      <c r="H77" s="29">
        <v>2012</v>
      </c>
      <c r="I77" s="29">
        <v>2013</v>
      </c>
      <c r="J77" s="29">
        <v>2014</v>
      </c>
      <c r="K77" s="29">
        <v>2015</v>
      </c>
      <c r="L77" s="29">
        <v>2016</v>
      </c>
      <c r="M77" s="22">
        <v>2017</v>
      </c>
      <c r="N77" s="22">
        <v>2018</v>
      </c>
      <c r="O77" s="22">
        <v>2019</v>
      </c>
      <c r="P77" s="22">
        <v>2020</v>
      </c>
      <c r="Q77" s="22">
        <v>2021</v>
      </c>
      <c r="R77" s="22">
        <v>2022</v>
      </c>
      <c r="S77" s="22">
        <v>2023</v>
      </c>
      <c r="T77" s="22">
        <v>2024</v>
      </c>
      <c r="U77" s="22">
        <v>2025</v>
      </c>
    </row>
    <row r="78" spans="1:21" ht="15" customHeight="1" x14ac:dyDescent="0.25">
      <c r="A78" s="27" t="s">
        <v>15</v>
      </c>
      <c r="B78" s="30" t="s">
        <v>2</v>
      </c>
      <c r="C78" s="4">
        <v>0</v>
      </c>
      <c r="D78" s="4">
        <v>0</v>
      </c>
      <c r="E78" s="4">
        <v>0</v>
      </c>
      <c r="F78" s="4">
        <v>0</v>
      </c>
      <c r="G78" s="68">
        <v>0</v>
      </c>
      <c r="H78" s="4">
        <v>0</v>
      </c>
      <c r="I78" s="4">
        <v>66.87</v>
      </c>
      <c r="J78" s="4">
        <v>68.95</v>
      </c>
      <c r="K78" s="4">
        <v>70.754891999999998</v>
      </c>
      <c r="L78" s="4">
        <v>72.12</v>
      </c>
      <c r="M78" s="4">
        <v>75.06</v>
      </c>
      <c r="N78" s="4">
        <v>79.05</v>
      </c>
      <c r="O78" s="4">
        <v>83.94</v>
      </c>
      <c r="P78" s="4">
        <v>88.5</v>
      </c>
      <c r="Q78" s="4">
        <v>93.61</v>
      </c>
      <c r="R78" s="4">
        <v>99.540800820100003</v>
      </c>
      <c r="S78" s="4">
        <v>117.29935369021933</v>
      </c>
      <c r="T78" s="4"/>
      <c r="U78" s="4"/>
    </row>
    <row r="79" spans="1:21" ht="15" customHeight="1" x14ac:dyDescent="0.25">
      <c r="A79" s="27" t="s">
        <v>14</v>
      </c>
      <c r="B79" s="30" t="s">
        <v>2</v>
      </c>
      <c r="C79" s="37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f t="shared" ref="I79:U79" si="19">I78/H19</f>
        <v>66.87</v>
      </c>
      <c r="J79" s="1">
        <f t="shared" si="19"/>
        <v>67.998027613412233</v>
      </c>
      <c r="K79" s="1">
        <f t="shared" si="19"/>
        <v>69.5</v>
      </c>
      <c r="L79" s="1">
        <f t="shared" si="19"/>
        <v>70.629009738741544</v>
      </c>
      <c r="M79" s="1">
        <f t="shared" si="19"/>
        <v>72.997248200339442</v>
      </c>
      <c r="N79" s="1">
        <f t="shared" si="19"/>
        <v>75.002534170866028</v>
      </c>
      <c r="O79" s="1">
        <f t="shared" si="19"/>
        <v>78.004074068873635</v>
      </c>
      <c r="P79" s="1">
        <f t="shared" si="19"/>
        <v>80.001563965637345</v>
      </c>
      <c r="Q79" s="1">
        <f t="shared" si="19"/>
        <v>81.996960570482543</v>
      </c>
      <c r="R79" s="1">
        <f t="shared" si="19"/>
        <v>83.999999999999957</v>
      </c>
      <c r="S79" s="1">
        <f t="shared" si="19"/>
        <v>86</v>
      </c>
      <c r="T79" s="1">
        <f t="shared" si="19"/>
        <v>0</v>
      </c>
      <c r="U79" s="1">
        <f t="shared" si="19"/>
        <v>0</v>
      </c>
    </row>
    <row r="80" spans="1:21" ht="15" customHeight="1" x14ac:dyDescent="0.25">
      <c r="A80" s="31"/>
      <c r="B80" s="32"/>
      <c r="C80" s="9"/>
      <c r="D80" s="5"/>
      <c r="E80" s="5"/>
      <c r="F80" s="5"/>
      <c r="G80" s="5"/>
      <c r="H80" s="5"/>
      <c r="I80" s="5"/>
      <c r="J80" s="5"/>
      <c r="K80" s="5"/>
      <c r="L80" s="5"/>
    </row>
    <row r="81" spans="1:21" ht="15" x14ac:dyDescent="0.25">
      <c r="S81" s="48"/>
    </row>
    <row r="82" spans="1:21" ht="18" x14ac:dyDescent="0.25">
      <c r="A82" s="18" t="s">
        <v>38</v>
      </c>
      <c r="B82" s="17"/>
      <c r="C82" s="17"/>
      <c r="D82" s="17"/>
      <c r="E82" s="17"/>
      <c r="F82" s="17"/>
      <c r="G82" s="17"/>
      <c r="H82" s="17"/>
      <c r="I82" s="17"/>
      <c r="J82" s="17"/>
    </row>
    <row r="83" spans="1:21" ht="15" customHeight="1" x14ac:dyDescent="0.25">
      <c r="A83" s="27" t="s">
        <v>1</v>
      </c>
      <c r="B83" s="21"/>
      <c r="C83" s="28">
        <v>2014</v>
      </c>
      <c r="D83" s="17"/>
      <c r="E83" s="17"/>
      <c r="F83" s="17"/>
      <c r="G83" s="17"/>
      <c r="H83" s="17"/>
      <c r="I83" s="17"/>
      <c r="J83" s="17"/>
    </row>
    <row r="84" spans="1:21" ht="15" customHeight="1" x14ac:dyDescent="0.25">
      <c r="A84" s="27" t="s">
        <v>0</v>
      </c>
      <c r="B84" s="21"/>
      <c r="C84" s="29">
        <v>2007</v>
      </c>
      <c r="D84" s="29">
        <v>2008</v>
      </c>
      <c r="E84" s="29">
        <v>2009</v>
      </c>
      <c r="F84" s="29">
        <v>2010</v>
      </c>
      <c r="G84" s="29">
        <v>2011</v>
      </c>
      <c r="H84" s="29">
        <v>2012</v>
      </c>
      <c r="I84" s="29">
        <v>2013</v>
      </c>
      <c r="J84" s="29">
        <v>2014</v>
      </c>
      <c r="K84" s="29">
        <v>2015</v>
      </c>
      <c r="L84" s="29">
        <v>2016</v>
      </c>
      <c r="M84" s="22">
        <v>2017</v>
      </c>
      <c r="N84" s="22">
        <v>2018</v>
      </c>
      <c r="O84" s="22">
        <v>2019</v>
      </c>
      <c r="P84" s="22">
        <v>2020</v>
      </c>
      <c r="Q84" s="22">
        <v>2021</v>
      </c>
      <c r="R84" s="22">
        <v>2022</v>
      </c>
      <c r="S84" s="22">
        <v>2023</v>
      </c>
      <c r="T84" s="22">
        <v>2024</v>
      </c>
      <c r="U84" s="22">
        <v>2025</v>
      </c>
    </row>
    <row r="85" spans="1:21" ht="15" customHeight="1" x14ac:dyDescent="0.25">
      <c r="A85" s="27" t="s">
        <v>15</v>
      </c>
      <c r="B85" s="30" t="s">
        <v>2</v>
      </c>
      <c r="C85" s="4">
        <v>0</v>
      </c>
      <c r="D85" s="4">
        <v>0</v>
      </c>
      <c r="E85" s="4">
        <v>0</v>
      </c>
      <c r="F85" s="4">
        <v>0</v>
      </c>
      <c r="G85" s="68">
        <v>0</v>
      </c>
      <c r="H85" s="4">
        <v>0</v>
      </c>
      <c r="I85" s="4">
        <v>0</v>
      </c>
      <c r="J85" s="4">
        <v>68</v>
      </c>
      <c r="K85" s="4">
        <v>69.778000000000006</v>
      </c>
      <c r="L85" s="4">
        <v>71.13</v>
      </c>
      <c r="M85" s="4">
        <v>74.03</v>
      </c>
      <c r="N85" s="4">
        <v>77.959999999999994</v>
      </c>
      <c r="O85" s="4">
        <v>82.78</v>
      </c>
      <c r="P85" s="4">
        <v>87.28</v>
      </c>
      <c r="Q85" s="4">
        <v>92.32</v>
      </c>
      <c r="R85" s="4">
        <v>98.166470236785045</v>
      </c>
      <c r="S85" s="4">
        <v>115.67983598640959</v>
      </c>
      <c r="T85" s="4"/>
      <c r="U85" s="4"/>
    </row>
    <row r="86" spans="1:21" ht="15" customHeight="1" x14ac:dyDescent="0.25">
      <c r="A86" s="27" t="s">
        <v>14</v>
      </c>
      <c r="B86" s="30" t="s">
        <v>2</v>
      </c>
      <c r="C86" s="37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f t="shared" ref="J86:U86" si="20">J85/I20</f>
        <v>68</v>
      </c>
      <c r="K86" s="1">
        <f t="shared" si="20"/>
        <v>69.5</v>
      </c>
      <c r="L86" s="1">
        <f t="shared" si="20"/>
        <v>70.634709417564054</v>
      </c>
      <c r="M86" s="1">
        <f t="shared" si="20"/>
        <v>73.003491769929724</v>
      </c>
      <c r="N86" s="1">
        <f t="shared" si="20"/>
        <v>75.003900440938196</v>
      </c>
      <c r="O86" s="1">
        <f t="shared" si="20"/>
        <v>78.003070442473884</v>
      </c>
      <c r="P86" s="1">
        <f t="shared" si="20"/>
        <v>80.003299592787798</v>
      </c>
      <c r="Q86" s="1">
        <f t="shared" si="20"/>
        <v>81.999132907436021</v>
      </c>
      <c r="R86" s="1">
        <f t="shared" si="20"/>
        <v>84</v>
      </c>
      <c r="S86" s="1">
        <f t="shared" si="20"/>
        <v>86</v>
      </c>
      <c r="T86" s="1">
        <f t="shared" si="20"/>
        <v>0</v>
      </c>
      <c r="U86" s="1">
        <f t="shared" si="20"/>
        <v>0</v>
      </c>
    </row>
    <row r="87" spans="1:21" ht="15" x14ac:dyDescent="0.25"/>
    <row r="88" spans="1:21" ht="15" x14ac:dyDescent="0.25">
      <c r="D88" s="48"/>
      <c r="G88" s="48"/>
    </row>
    <row r="89" spans="1:21" ht="18" x14ac:dyDescent="0.25">
      <c r="A89" s="18" t="s">
        <v>43</v>
      </c>
      <c r="B89" s="17"/>
      <c r="C89" s="17"/>
      <c r="D89" s="17"/>
      <c r="E89" s="17"/>
      <c r="F89" s="17"/>
      <c r="G89" s="17"/>
      <c r="H89" s="17"/>
      <c r="I89" s="17"/>
      <c r="J89" s="17"/>
    </row>
    <row r="90" spans="1:21" ht="15" x14ac:dyDescent="0.25">
      <c r="A90" s="27" t="s">
        <v>1</v>
      </c>
      <c r="B90" s="21"/>
      <c r="C90" s="28">
        <v>2015</v>
      </c>
      <c r="D90" s="17"/>
      <c r="E90" s="17"/>
      <c r="F90" s="17"/>
      <c r="G90" s="17"/>
      <c r="H90" s="17"/>
      <c r="I90" s="17"/>
      <c r="J90" s="17"/>
    </row>
    <row r="91" spans="1:21" ht="15" x14ac:dyDescent="0.25">
      <c r="A91" s="27" t="s">
        <v>0</v>
      </c>
      <c r="B91" s="21"/>
      <c r="C91" s="29">
        <v>2007</v>
      </c>
      <c r="D91" s="29">
        <v>2008</v>
      </c>
      <c r="E91" s="29">
        <v>2009</v>
      </c>
      <c r="F91" s="29">
        <v>2010</v>
      </c>
      <c r="G91" s="29">
        <v>2011</v>
      </c>
      <c r="H91" s="29">
        <v>2012</v>
      </c>
      <c r="I91" s="29">
        <v>2013</v>
      </c>
      <c r="J91" s="29">
        <v>2014</v>
      </c>
      <c r="K91" s="29">
        <v>2015</v>
      </c>
      <c r="L91" s="29">
        <v>2016</v>
      </c>
      <c r="M91" s="22">
        <v>2017</v>
      </c>
      <c r="N91" s="22">
        <v>2018</v>
      </c>
      <c r="O91" s="22">
        <v>2019</v>
      </c>
      <c r="P91" s="22">
        <v>2020</v>
      </c>
      <c r="Q91" s="22">
        <v>2021</v>
      </c>
      <c r="R91" s="22">
        <v>2022</v>
      </c>
      <c r="S91" s="22">
        <v>2023</v>
      </c>
      <c r="T91" s="22">
        <v>2024</v>
      </c>
      <c r="U91" s="22">
        <v>2025</v>
      </c>
    </row>
    <row r="92" spans="1:21" ht="15" x14ac:dyDescent="0.25">
      <c r="A92" s="27" t="s">
        <v>15</v>
      </c>
      <c r="B92" s="30" t="s">
        <v>2</v>
      </c>
      <c r="C92" s="4">
        <v>0</v>
      </c>
      <c r="D92" s="4">
        <v>0</v>
      </c>
      <c r="E92" s="4">
        <v>0</v>
      </c>
      <c r="F92" s="4">
        <v>0</v>
      </c>
      <c r="G92" s="68">
        <v>0</v>
      </c>
      <c r="H92" s="4">
        <v>0</v>
      </c>
      <c r="I92" s="4">
        <v>0</v>
      </c>
      <c r="J92" s="67" t="s">
        <v>13</v>
      </c>
      <c r="K92" s="4">
        <v>69.5</v>
      </c>
      <c r="L92" s="4">
        <v>70.84</v>
      </c>
      <c r="M92" s="4">
        <v>73.73</v>
      </c>
      <c r="N92" s="4">
        <v>77.650000000000006</v>
      </c>
      <c r="O92" s="4">
        <v>82.45</v>
      </c>
      <c r="P92" s="4">
        <v>86.93</v>
      </c>
      <c r="Q92" s="4">
        <v>91.95</v>
      </c>
      <c r="R92" s="4">
        <v>97.775368761738093</v>
      </c>
      <c r="S92" s="4">
        <v>115.21896014582627</v>
      </c>
      <c r="T92" s="4"/>
      <c r="U92" s="4"/>
    </row>
    <row r="93" spans="1:21" ht="15" x14ac:dyDescent="0.25">
      <c r="A93" s="27" t="s">
        <v>14</v>
      </c>
      <c r="B93" s="30" t="s">
        <v>2</v>
      </c>
      <c r="C93" s="37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40" t="s">
        <v>13</v>
      </c>
      <c r="K93" s="1">
        <f t="shared" ref="K93:U93" si="21">K92/J21</f>
        <v>69.5</v>
      </c>
      <c r="L93" s="1">
        <f t="shared" si="21"/>
        <v>70.628115653040894</v>
      </c>
      <c r="M93" s="1">
        <f t="shared" si="21"/>
        <v>72.998482209775858</v>
      </c>
      <c r="N93" s="1">
        <f t="shared" si="21"/>
        <v>75.0044776900437</v>
      </c>
      <c r="O93" s="1">
        <f t="shared" si="21"/>
        <v>78.002881983738817</v>
      </c>
      <c r="P93" s="1">
        <f t="shared" si="21"/>
        <v>80.001209680745262</v>
      </c>
      <c r="Q93" s="1">
        <f t="shared" si="21"/>
        <v>81.99717885530869</v>
      </c>
      <c r="R93" s="1">
        <f t="shared" si="21"/>
        <v>84</v>
      </c>
      <c r="S93" s="1">
        <f t="shared" si="21"/>
        <v>86</v>
      </c>
      <c r="T93" s="1">
        <f t="shared" si="21"/>
        <v>0</v>
      </c>
      <c r="U93" s="1">
        <f t="shared" si="21"/>
        <v>0</v>
      </c>
    </row>
    <row r="94" spans="1:21" ht="15" x14ac:dyDescent="0.25"/>
  </sheetData>
  <sheetProtection algorithmName="SHA-512" hashValue="W4lEm7JUYqowOBriQdwT/FuGX8NaTPKo7HDlvvpwiooxznyUVGInqenvWEvFN5pTxPJ2uABdn9mToOVx2868PA==" saltValue="5FmUmT5L77b1EkHscvkiOQ==" spinCount="100000" sheet="1" autoFilter="0"/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Q44:R44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Aktualizace FEA</vt:lpstr>
      <vt:lpstr>S</vt:lpstr>
      <vt:lpstr>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Dvorakova Veronika</dc:creator>
  <cp:lastModifiedBy>Luzarová Lucie</cp:lastModifiedBy>
  <cp:lastPrinted>2011-01-19T13:03:12Z</cp:lastPrinted>
  <dcterms:created xsi:type="dcterms:W3CDTF">2011-01-18T14:28:03Z</dcterms:created>
  <dcterms:modified xsi:type="dcterms:W3CDTF">2023-01-16T08:46:06Z</dcterms:modified>
</cp:coreProperties>
</file>