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100" lockStructure="1"/>
  <bookViews>
    <workbookView xWindow="90" yWindow="45" windowWidth="14355" windowHeight="11565" firstSheet="6" activeTab="6"/>
  </bookViews>
  <sheets>
    <sheet name="Výpočet SÚC_2014" sheetId="4" state="hidden" r:id="rId1"/>
    <sheet name="Výpočet SÚC_2015" sheetId="5" state="hidden" r:id="rId2"/>
    <sheet name="Výpočet SÚC_2016" sheetId="1" state="hidden" r:id="rId3"/>
    <sheet name="Výpočet SÚC_2017" sheetId="6" state="hidden" r:id="rId4"/>
    <sheet name="Výpočet SÚC_2018" sheetId="7" state="hidden" r:id="rId5"/>
    <sheet name="Výpočet SÚC_2019" sheetId="8" state="hidden" r:id="rId6"/>
    <sheet name="Výpočet SUC_2020" sheetId="9" r:id="rId7"/>
    <sheet name="Inflace" sheetId="2" state="hidden" r:id="rId8"/>
  </sheets>
  <calcPr calcId="145621"/>
</workbook>
</file>

<file path=xl/calcChain.xml><?xml version="1.0" encoding="utf-8"?>
<calcChain xmlns="http://schemas.openxmlformats.org/spreadsheetml/2006/main">
  <c r="C28" i="9" l="1"/>
  <c r="F20" i="9" s="1"/>
  <c r="G20" i="9" s="1"/>
  <c r="F21" i="9"/>
  <c r="G21" i="9" s="1"/>
  <c r="C26" i="9"/>
  <c r="D24" i="9"/>
  <c r="E24" i="9" s="1"/>
  <c r="D23" i="9"/>
  <c r="E23" i="9" s="1"/>
  <c r="E22" i="9"/>
  <c r="D22" i="9"/>
  <c r="D21" i="9"/>
  <c r="E21" i="9" s="1"/>
  <c r="D20" i="9"/>
  <c r="E20" i="9" s="1"/>
  <c r="D19" i="9"/>
  <c r="E19" i="9" s="1"/>
  <c r="E18" i="9"/>
  <c r="D18" i="9"/>
  <c r="D17" i="9"/>
  <c r="E17" i="9" s="1"/>
  <c r="D16" i="9"/>
  <c r="E16" i="9" s="1"/>
  <c r="F15" i="9"/>
  <c r="G15" i="9" s="1"/>
  <c r="D15" i="9"/>
  <c r="E15" i="9" s="1"/>
  <c r="D14" i="9"/>
  <c r="E14" i="9" s="1"/>
  <c r="F13" i="9"/>
  <c r="G13" i="9" s="1"/>
  <c r="D13" i="9"/>
  <c r="E13" i="9" s="1"/>
  <c r="D12" i="9"/>
  <c r="E12" i="9" s="1"/>
  <c r="D11" i="9"/>
  <c r="E11" i="9" s="1"/>
  <c r="F23" i="9" l="1"/>
  <c r="G23" i="9" s="1"/>
  <c r="F11" i="9"/>
  <c r="G11" i="9" s="1"/>
  <c r="F19" i="9"/>
  <c r="G19" i="9" s="1"/>
  <c r="F12" i="9"/>
  <c r="G12" i="9" s="1"/>
  <c r="F14" i="9"/>
  <c r="G14" i="9" s="1"/>
  <c r="F18" i="9"/>
  <c r="G18" i="9" s="1"/>
  <c r="F22" i="9"/>
  <c r="G22" i="9" s="1"/>
  <c r="F24" i="9"/>
  <c r="G24" i="9" s="1"/>
  <c r="F17" i="9"/>
  <c r="G17" i="9" s="1"/>
  <c r="F16" i="9"/>
  <c r="G16" i="9" s="1"/>
  <c r="C28" i="8"/>
  <c r="C26" i="8" l="1"/>
  <c r="D24" i="8" s="1"/>
  <c r="E24" i="8" s="1"/>
  <c r="D14" i="8" l="1"/>
  <c r="E14" i="8" s="1"/>
  <c r="D18" i="8"/>
  <c r="E18" i="8" s="1"/>
  <c r="D22" i="8"/>
  <c r="E22" i="8" s="1"/>
  <c r="D11" i="8"/>
  <c r="E11" i="8" s="1"/>
  <c r="D15" i="8"/>
  <c r="E15" i="8" s="1"/>
  <c r="D19" i="8"/>
  <c r="E19" i="8" s="1"/>
  <c r="D23" i="8"/>
  <c r="E23" i="8" s="1"/>
  <c r="F24" i="8"/>
  <c r="G24" i="8" s="1"/>
  <c r="D12" i="8"/>
  <c r="E12" i="8" s="1"/>
  <c r="D16" i="8"/>
  <c r="E16" i="8" s="1"/>
  <c r="D20" i="8"/>
  <c r="E20" i="8" s="1"/>
  <c r="D13" i="8"/>
  <c r="E13" i="8" s="1"/>
  <c r="D17" i="8"/>
  <c r="E17" i="8" s="1"/>
  <c r="D21" i="8"/>
  <c r="E21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C28" i="7"/>
  <c r="F24" i="7" s="1"/>
  <c r="G24" i="7" s="1"/>
  <c r="C26" i="7"/>
  <c r="D23" i="7" s="1"/>
  <c r="E23" i="7" s="1"/>
  <c r="D24" i="7"/>
  <c r="E24" i="7" s="1"/>
  <c r="D22" i="7"/>
  <c r="E22" i="7" s="1"/>
  <c r="D21" i="7"/>
  <c r="E21" i="7" s="1"/>
  <c r="D19" i="7"/>
  <c r="E19" i="7" s="1"/>
  <c r="D18" i="7"/>
  <c r="E18" i="7" s="1"/>
  <c r="D17" i="7"/>
  <c r="E17" i="7" s="1"/>
  <c r="D16" i="7"/>
  <c r="E16" i="7" s="1"/>
  <c r="D15" i="7"/>
  <c r="E15" i="7" s="1"/>
  <c r="D13" i="7"/>
  <c r="E13" i="7" s="1"/>
  <c r="D12" i="7"/>
  <c r="E12" i="7" s="1"/>
  <c r="D11" i="7"/>
  <c r="E11" i="7" s="1"/>
  <c r="D14" i="7" l="1"/>
  <c r="E14" i="7" s="1"/>
  <c r="D20" i="7"/>
  <c r="E2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C28" i="6"/>
  <c r="C26" i="6"/>
  <c r="D24" i="6" s="1"/>
  <c r="E24" i="6" s="1"/>
  <c r="D21" i="6"/>
  <c r="E21" i="6" s="1"/>
  <c r="D17" i="6"/>
  <c r="E17" i="6" s="1"/>
  <c r="D13" i="6"/>
  <c r="E13" i="6" s="1"/>
  <c r="D14" i="6" l="1"/>
  <c r="E14" i="6" s="1"/>
  <c r="D18" i="6"/>
  <c r="E18" i="6" s="1"/>
  <c r="D22" i="6"/>
  <c r="E22" i="6" s="1"/>
  <c r="F24" i="6"/>
  <c r="G24" i="6" s="1"/>
  <c r="D11" i="6"/>
  <c r="E11" i="6" s="1"/>
  <c r="D15" i="6"/>
  <c r="E15" i="6" s="1"/>
  <c r="D19" i="6"/>
  <c r="E19" i="6" s="1"/>
  <c r="D23" i="6"/>
  <c r="E23" i="6" s="1"/>
  <c r="D12" i="6"/>
  <c r="E12" i="6" s="1"/>
  <c r="D16" i="6"/>
  <c r="E16" i="6" s="1"/>
  <c r="D20" i="6"/>
  <c r="E2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C28" i="1"/>
  <c r="C28" i="5" l="1"/>
  <c r="F24" i="5" l="1"/>
  <c r="G24" i="5" s="1"/>
  <c r="C26" i="5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F17" i="5"/>
  <c r="G17" i="5" s="1"/>
  <c r="D17" i="5"/>
  <c r="E17" i="5" s="1"/>
  <c r="F16" i="5"/>
  <c r="G16" i="5" s="1"/>
  <c r="D16" i="5"/>
  <c r="E16" i="5" s="1"/>
  <c r="F15" i="5"/>
  <c r="G15" i="5" s="1"/>
  <c r="D15" i="5"/>
  <c r="E15" i="5" s="1"/>
  <c r="F14" i="5"/>
  <c r="G14" i="5" s="1"/>
  <c r="D14" i="5"/>
  <c r="E14" i="5" s="1"/>
  <c r="F13" i="5"/>
  <c r="G13" i="5" s="1"/>
  <c r="D13" i="5"/>
  <c r="E13" i="5" s="1"/>
  <c r="F12" i="5"/>
  <c r="G12" i="5" s="1"/>
  <c r="D12" i="5"/>
  <c r="E12" i="5" s="1"/>
  <c r="F11" i="5"/>
  <c r="G11" i="5" s="1"/>
  <c r="D11" i="5"/>
  <c r="E11" i="5" s="1"/>
  <c r="F18" i="5" l="1"/>
  <c r="G18" i="5" s="1"/>
  <c r="F19" i="5"/>
  <c r="G19" i="5" s="1"/>
  <c r="F20" i="5"/>
  <c r="G20" i="5" s="1"/>
  <c r="F21" i="5"/>
  <c r="G21" i="5" s="1"/>
  <c r="F22" i="5"/>
  <c r="G22" i="5" s="1"/>
  <c r="F23" i="5"/>
  <c r="G23" i="5" s="1"/>
  <c r="C27" i="4" l="1"/>
  <c r="C28" i="4" l="1"/>
  <c r="C26" i="4"/>
  <c r="D24" i="4"/>
  <c r="E24" i="4" s="1"/>
  <c r="E23" i="4"/>
  <c r="D23" i="4"/>
  <c r="D22" i="4"/>
  <c r="E22" i="4" s="1"/>
  <c r="E21" i="4"/>
  <c r="D21" i="4"/>
  <c r="D20" i="4"/>
  <c r="E20" i="4" s="1"/>
  <c r="E19" i="4"/>
  <c r="D19" i="4"/>
  <c r="D18" i="4"/>
  <c r="E18" i="4" s="1"/>
  <c r="E17" i="4"/>
  <c r="D17" i="4"/>
  <c r="D16" i="4"/>
  <c r="E16" i="4" s="1"/>
  <c r="E15" i="4"/>
  <c r="D15" i="4"/>
  <c r="D14" i="4"/>
  <c r="E14" i="4" s="1"/>
  <c r="E13" i="4"/>
  <c r="D13" i="4"/>
  <c r="D12" i="4"/>
  <c r="E12" i="4" s="1"/>
  <c r="E11" i="4"/>
  <c r="D11" i="4"/>
  <c r="F24" i="4" l="1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C26" i="1"/>
  <c r="D24" i="1" s="1"/>
  <c r="E24" i="1" s="1"/>
  <c r="D21" i="1"/>
  <c r="E21" i="1" s="1"/>
  <c r="D17" i="1"/>
  <c r="E17" i="1" s="1"/>
  <c r="D13" i="1"/>
  <c r="E13" i="1" s="1"/>
  <c r="D18" i="1" l="1"/>
  <c r="E18" i="1" s="1"/>
  <c r="F24" i="1"/>
  <c r="G24" i="1" s="1"/>
  <c r="D11" i="1"/>
  <c r="E11" i="1" s="1"/>
  <c r="D15" i="1"/>
  <c r="E15" i="1" s="1"/>
  <c r="D19" i="1"/>
  <c r="E19" i="1" s="1"/>
  <c r="D23" i="1"/>
  <c r="E23" i="1" s="1"/>
  <c r="D14" i="1"/>
  <c r="E14" i="1" s="1"/>
  <c r="D22" i="1"/>
  <c r="E22" i="1" s="1"/>
  <c r="D12" i="1"/>
  <c r="E12" i="1" s="1"/>
  <c r="D16" i="1"/>
  <c r="E16" i="1" s="1"/>
  <c r="D20" i="1"/>
  <c r="E2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</calcChain>
</file>

<file path=xl/comments1.xml><?xml version="1.0" encoding="utf-8"?>
<comments xmlns="http://schemas.openxmlformats.org/spreadsheetml/2006/main">
  <authors>
    <author>Krivankova Gabriela</author>
    <author>Gabriela Křivánková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Zpráva o inflaci ČNB za poslední uplynulé čtvrtletí, str. 76 a 77.
položka "Spotřebitelské ceny %, meziročně, průměr", za jednotlivá čtvrtletí, viz str. 77
</t>
        </r>
      </text>
    </comment>
    <comment ref="D2" authorId="1">
      <text>
        <r>
          <rPr>
            <sz val="9"/>
            <color indexed="81"/>
            <rFont val="Tahoma"/>
            <family val="2"/>
            <charset val="238"/>
          </rPr>
          <t>vždy dle zprávy o inflaci</t>
        </r>
      </text>
    </comment>
  </commentList>
</comments>
</file>

<file path=xl/sharedStrings.xml><?xml version="1.0" encoding="utf-8"?>
<sst xmlns="http://schemas.openxmlformats.org/spreadsheetml/2006/main" count="334" uniqueCount="139">
  <si>
    <t xml:space="preserve">Sociálně únosná hranice pro výdaje na Vodné a Stočné je definována jako cena pro Vodné a Stočné (vč. DPH), která představuje 2% </t>
  </si>
  <si>
    <r>
      <rPr>
        <i/>
        <sz val="11"/>
        <rFont val="Calibri"/>
        <family val="2"/>
        <charset val="238"/>
        <scheme val="minor"/>
      </rPr>
      <t>podmínky Přílohy č. 7 Programového dokumentu</t>
    </r>
    <r>
      <rPr>
        <sz val="11"/>
        <rFont val="Calibri"/>
        <family val="2"/>
        <charset val="238"/>
        <scheme val="minor"/>
      </rPr>
      <t>, verze 3.5)</t>
    </r>
  </si>
  <si>
    <t>Výpočet SÚC na základě průměrného ročního čistého příjmu domácností dle krajů (NUTS 3) a se specifickou spotřebou vody 80 l/os*den</t>
  </si>
  <si>
    <t>Kraj (NUTS 3)</t>
  </si>
  <si>
    <r>
      <t>SUC 2013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</si>
  <si>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>SUC 2013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bez DPH</t>
    </r>
  </si>
  <si>
    <t>Hl.m.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</si>
  <si>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</si>
  <si>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</si>
  <si>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</si>
  <si>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</si>
  <si>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</si>
  <si>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</si>
  <si>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</si>
  <si>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</si>
  <si>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</si>
  <si>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</si>
  <si>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</si>
  <si>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</si>
  <si>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</si>
  <si>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Uvažovaná specifická spotřeba vody (l/os*den)</t>
  </si>
  <si>
    <r>
      <t>Uvažovaná specifická spotřeba vody (m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>/rok)</t>
    </r>
  </si>
  <si>
    <t>Sazba DPH  pro Vodné a Stočné</t>
  </si>
  <si>
    <t>Hranice sociální únosnosti pro VH služby</t>
  </si>
  <si>
    <t>Poznámky:</t>
  </si>
  <si>
    <t>1) Průměrný roční čistý příjem domácnosti dle krajů za rok 2013 ( viz odkaz ČSÚ, Tab.14.1 a), písm. E, Tab.14.2 a), písm. E))</t>
  </si>
  <si>
    <t>http://www.czso.cz/csu/2014edicniplan.nsf/publ/160021-14-r_2014</t>
  </si>
  <si>
    <t>http://www.cnb.cz/cs/menova_politika/zpravy_o_inflaci/</t>
  </si>
  <si>
    <t>3) Pro výpočet sociálně únosné ceny v daném roce t je použit poslední celoroční údaj o čistých příjmech domácnosti, navýšený o skutečnou meziroční změnu indexu spotřebitelských cen</t>
  </si>
  <si>
    <t>Odhad/Skutečnost míry inflace dle Zprávy o inflaci, ČNB</t>
  </si>
  <si>
    <t>QIII</t>
  </si>
  <si>
    <t>QIV</t>
  </si>
  <si>
    <t>QI</t>
  </si>
  <si>
    <t>QII</t>
  </si>
  <si>
    <t>Sociálně únosná cena pro vodné a stočné (SÚC) dle pravidel OPŽP 2007-2013</t>
  </si>
  <si>
    <r>
      <t>průměrných příjmů domácnosti a se standardní spotřebou 80 l/os*den pro účel tohoto výpočtu (</t>
    </r>
    <r>
      <rPr>
        <i/>
        <sz val="11"/>
        <rFont val="Calibri"/>
        <family val="2"/>
        <charset val="238"/>
      </rPr>
      <t xml:space="preserve">Metodika pro žadatele rozvádějící </t>
    </r>
  </si>
  <si>
    <r>
      <rPr>
        <i/>
        <sz val="11"/>
        <rFont val="Calibri"/>
        <family val="2"/>
        <charset val="238"/>
      </rPr>
      <t>podmínky Přílohy č. 7 Programového dokumentu</t>
    </r>
    <r>
      <rPr>
        <sz val="11"/>
        <rFont val="Calibri"/>
        <family val="2"/>
        <charset val="238"/>
      </rPr>
      <t>, verze 3.5)</t>
    </r>
  </si>
  <si>
    <t>Zpracováno k 25. 7. 2014</t>
  </si>
  <si>
    <r>
      <t>Průměrný roční čistý příjem domácnosti dle krajů za rok 2013 (Kč/os)</t>
    </r>
    <r>
      <rPr>
        <b/>
        <vertAlign val="superscript"/>
        <sz val="11"/>
        <color indexed="9"/>
        <rFont val="Calibri"/>
        <family val="2"/>
        <charset val="238"/>
      </rPr>
      <t xml:space="preserve"> 1)</t>
    </r>
  </si>
  <si>
    <r>
      <t>SUC 2013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vč. DPH</t>
    </r>
  </si>
  <si>
    <r>
      <t>SUC 2013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bez DPH</t>
    </r>
  </si>
  <si>
    <r>
      <t>SÚC 2014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vč. DPH</t>
    </r>
  </si>
  <si>
    <r>
      <t xml:space="preserve"> SÚC 2014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 bez DPH</t>
    </r>
  </si>
  <si>
    <r>
      <t>Uvažovaná specifická spotřeba vody (m</t>
    </r>
    <r>
      <rPr>
        <i/>
        <vertAlign val="superscript"/>
        <sz val="11"/>
        <color indexed="8"/>
        <rFont val="Calibri"/>
        <family val="2"/>
        <charset val="238"/>
      </rPr>
      <t>3</t>
    </r>
    <r>
      <rPr>
        <i/>
        <sz val="11"/>
        <color indexed="8"/>
        <rFont val="Calibri"/>
        <family val="2"/>
        <charset val="238"/>
      </rPr>
      <t>/rok)</t>
    </r>
  </si>
  <si>
    <r>
      <t>Inflace k II. čtvrtletí 2014</t>
    </r>
    <r>
      <rPr>
        <i/>
        <vertAlign val="superscript"/>
        <sz val="11"/>
        <color indexed="8"/>
        <rFont val="Calibri"/>
        <family val="2"/>
        <charset val="238"/>
      </rPr>
      <t>2)</t>
    </r>
  </si>
  <si>
    <r>
      <t>Indexace z r. 2013 na r. 2014</t>
    </r>
    <r>
      <rPr>
        <i/>
        <vertAlign val="superscript"/>
        <sz val="11"/>
        <color indexed="8"/>
        <rFont val="Calibri"/>
        <family val="2"/>
        <charset val="238"/>
      </rPr>
      <t>3)</t>
    </r>
  </si>
  <si>
    <t>2) Pro výpočet inflace k polovině r. 2014 je použitý výpočet průměrné meziroční změny spotřebitelských cen za poslední čtyři čtvrtletí, vycházející z pravidelné Zprávy o inflaci,</t>
  </si>
  <si>
    <t xml:space="preserve"> zveřejněné ČNB:</t>
  </si>
  <si>
    <t>3) Pro výpočet sociálně únosné ceny v daném roce je použit poslední celoroční údaj o čistých příjmech domácnosti, navýšený o očekávanou míru inflace spotřebitelských cen</t>
  </si>
  <si>
    <t xml:space="preserve"> od 3. čtvrtletí roku, pro které jsou údaje o těchto příjmech k dispozici, až do 2. čtvrtletí roku, pro který je  sociálně únosná cena vypočtena.</t>
  </si>
  <si>
    <t>pro SUC 2014</t>
  </si>
  <si>
    <t>pro SUC 2015 a dále</t>
  </si>
  <si>
    <t xml:space="preserve">r. 2015 = 0,7% </t>
  </si>
  <si>
    <t>r. 2016 = 1,6%</t>
  </si>
  <si>
    <t>Sociálně únosná cena pro vodné a stočné (SÚC) na rok 2016 dle pravidel OPŽP 2007-2013</t>
  </si>
  <si>
    <r>
      <t>SÚC 2016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</si>
  <si>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2016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</si>
  <si>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t>https://www.czso.cz/csu/czso/prijmy-a-zivotni-podminky-domacnosti-2014</t>
  </si>
  <si>
    <r>
      <t>Průměrný roční čistý příjem domácnosti dle krajů za rok 2013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1)</t>
    </r>
  </si>
  <si>
    <r>
      <t>Inflace k II. čtvrtletí 2014, 2015 a 2016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</si>
  <si>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2) Hodnoty představují průměrnou meziroční změnu indexu spotřebitelskcýh cen k druhému čtvrtletí daného roku dle poslední Zprávy ČNB o inflaci (ze dne 13.8.2015).</t>
  </si>
  <si>
    <t xml:space="preserve">r. 2014 = 0,2% </t>
  </si>
  <si>
    <r>
      <t>Indexace z r. 2013 na r. 2016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</si>
  <si>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Výpočet SÚC na základě průměrného ročního čistého příjmu člena domácnosti dle krajů (NUTS 3) a se specifickou spotřebou vody 80 l/os*den</t>
  </si>
  <si>
    <t>Sociálně únosná cena pro vodné a stočné (SÚC) na rok 2015 dle pravidel OPŽP 2007-2013</t>
  </si>
  <si>
    <r>
      <t>průměrných příjmů domácnosti a se standardní spotřebou 80 l/os*den pro účel tohoto výpočtu (</t>
    </r>
    <r>
      <rPr>
        <i/>
        <sz val="11"/>
        <rFont val="Calibri"/>
        <family val="2"/>
        <charset val="238"/>
        <scheme val="minor"/>
      </rPr>
      <t xml:space="preserve">Metodika pro žadatele rozvádějící </t>
    </r>
  </si>
  <si>
    <t>Zpracováno k 20.10. 2014</t>
  </si>
  <si>
    <r>
      <t>SÚC 2015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</si>
  <si>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2015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</si>
  <si>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r>
      <t>Inflace k II. čtvrtletí 2014 a 2015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</si>
  <si>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r. 2015 = 1,8%</t>
  </si>
  <si>
    <r>
      <t>Indexace z r. 2013 na r. 2015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</si>
  <si>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2) Obě hodnoty představují průměrnou meziroční změnu indexu spotřebitelskcýh cen k druhému čtvrtletí daného roku dle poslední Zprávy ČNB o inflaci (ze dne 7.8.2014).</t>
  </si>
  <si>
    <t>k II. čtvrtletí r. t-1 a očekávanou meziroční změnu indexu spotřebitelských cen k II. čtvrtletí r. t.</t>
  </si>
  <si>
    <t>Zpracováno k 1.9. 2015</t>
  </si>
  <si>
    <r>
      <t>k II. čtvrtletí r.</t>
    </r>
    <r>
      <rPr>
        <b/>
        <sz val="9"/>
        <color theme="1"/>
        <rFont val="Calibri"/>
        <family val="2"/>
        <charset val="238"/>
        <scheme val="minor"/>
      </rPr>
      <t xml:space="preserve"> t-2</t>
    </r>
    <r>
      <rPr>
        <sz val="9"/>
        <color theme="1"/>
        <rFont val="Calibri"/>
        <family val="2"/>
        <charset val="238"/>
        <scheme val="minor"/>
      </rPr>
      <t>,</t>
    </r>
    <r>
      <rPr>
        <b/>
        <sz val="9"/>
        <color theme="1"/>
        <rFont val="Calibri"/>
        <family val="2"/>
        <charset val="238"/>
        <scheme val="minor"/>
      </rPr>
      <t xml:space="preserve"> t-1</t>
    </r>
    <r>
      <rPr>
        <sz val="9"/>
        <color theme="1"/>
        <rFont val="Calibri"/>
        <family val="2"/>
        <charset val="238"/>
        <scheme val="minor"/>
      </rPr>
      <t xml:space="preserve"> a očekávanou meziroční změnu indexu spotřebitelských cen k II. čtvrtletí r.</t>
    </r>
    <r>
      <rPr>
        <b/>
        <sz val="9"/>
        <color theme="1"/>
        <rFont val="Calibri"/>
        <family val="2"/>
        <charset val="238"/>
        <scheme val="minor"/>
      </rPr>
      <t xml:space="preserve"> t.</t>
    </r>
  </si>
  <si>
    <r>
      <t>3) Pro výpočet sociálně únosné ceny v daném roce</t>
    </r>
    <r>
      <rPr>
        <b/>
        <sz val="9"/>
        <color theme="1"/>
        <rFont val="Calibri"/>
        <family val="2"/>
        <charset val="238"/>
        <scheme val="minor"/>
      </rPr>
      <t xml:space="preserve"> t</t>
    </r>
    <r>
      <rPr>
        <sz val="9"/>
        <color theme="1"/>
        <rFont val="Calibri"/>
        <family val="2"/>
        <charset val="238"/>
        <scheme val="minor"/>
      </rPr>
      <t xml:space="preserve"> je použit poslední celoroční údaj o čistých příjmech domácnosti, navýšený o skutečnou meziroční změnu indexu spotřebitelských cen</t>
    </r>
  </si>
  <si>
    <r>
      <t>průměrných čistých příjmů domácnosti a se standardní spotřebou 80 l/os*den pro účel tohoto výpočtu (</t>
    </r>
    <r>
      <rPr>
        <i/>
        <sz val="11"/>
        <rFont val="Calibri"/>
        <family val="2"/>
        <charset val="238"/>
        <scheme val="minor"/>
      </rPr>
      <t xml:space="preserve">Metodika pro žadatele rozvádějící </t>
    </r>
  </si>
  <si>
    <t>Následná skutečnost k danému IIQ</t>
  </si>
  <si>
    <t>Prognóza</t>
  </si>
  <si>
    <t>Zpracováno k 1.9. 2016</t>
  </si>
  <si>
    <t>Sociálně únosná cena pro vodné a stočné (SÚC) na rok 2017 dle pravidel OPŽP 2007-2013</t>
  </si>
  <si>
    <r>
      <t>Inflace k II. čtvrtletí 2015, 2016 a 2017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</si>
  <si>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1) Průměrný roční čistý příjem domácnosti dle krajů za rok 2014 ( viz odkaz ČSÚ, Tab.14.1 a), písm. E, Tab.14.2 a), písm. E))</t>
  </si>
  <si>
    <t>https://www.czso.cz/csu/xb/prijmy-a-zivotni-podminky-domacnosti-2015</t>
  </si>
  <si>
    <t>2) Hodnoty představují průměrnou meziroční změnu indexu spotřebitelskcýh cen k druhému čtvrtletí daného roku dle poslední Zprávy ČNB o inflaci (ze dne 11.8.2016).</t>
  </si>
  <si>
    <t xml:space="preserve">r. 2016 = 0,3% </t>
  </si>
  <si>
    <t>r. 2017 = 2,0%</t>
  </si>
  <si>
    <r>
      <t>3) Pro výpočet sociálně únosné ceny v daném roce</t>
    </r>
    <r>
      <rPr>
        <b/>
        <sz val="9"/>
        <color theme="1"/>
        <rFont val="Calibri"/>
        <family val="2"/>
        <charset val="238"/>
        <scheme val="minor"/>
      </rPr>
      <t xml:space="preserve"> t</t>
    </r>
    <r>
      <rPr>
        <sz val="9"/>
        <color theme="1"/>
        <rFont val="Calibri"/>
        <family val="2"/>
        <charset val="238"/>
        <scheme val="minor"/>
      </rPr>
      <t xml:space="preserve"> je použit poslední celoroční údaj o čistých příjmech domácnosti, navýšený o skutečnou meziroční změnu indexu</t>
    </r>
  </si>
  <si>
    <r>
      <t>spotřebitelských cen k II. čtvrtletí r.</t>
    </r>
    <r>
      <rPr>
        <b/>
        <sz val="9"/>
        <color theme="1"/>
        <rFont val="Calibri"/>
        <family val="2"/>
        <charset val="238"/>
        <scheme val="minor"/>
      </rPr>
      <t xml:space="preserve"> t-2</t>
    </r>
    <r>
      <rPr>
        <sz val="9"/>
        <color theme="1"/>
        <rFont val="Calibri"/>
        <family val="2"/>
        <charset val="238"/>
        <scheme val="minor"/>
      </rPr>
      <t>,</t>
    </r>
    <r>
      <rPr>
        <b/>
        <sz val="9"/>
        <color theme="1"/>
        <rFont val="Calibri"/>
        <family val="2"/>
        <charset val="238"/>
        <scheme val="minor"/>
      </rPr>
      <t xml:space="preserve"> t-1</t>
    </r>
    <r>
      <rPr>
        <sz val="9"/>
        <color theme="1"/>
        <rFont val="Calibri"/>
        <family val="2"/>
        <charset val="238"/>
        <scheme val="minor"/>
      </rPr>
      <t xml:space="preserve"> a očekávanou meziroční změnu indexu spotřebitelských cen k II. čtvrtletí r.</t>
    </r>
    <r>
      <rPr>
        <b/>
        <sz val="9"/>
        <color theme="1"/>
        <rFont val="Calibri"/>
        <family val="2"/>
        <charset val="238"/>
        <scheme val="minor"/>
      </rPr>
      <t xml:space="preserve"> t.</t>
    </r>
  </si>
  <si>
    <r>
      <t>Indexace z r. 2015 na r. 2017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</si>
  <si>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r>
      <t>Průměrný roční čistý příjem domácnosti dle krajů za rok 2014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1)</t>
    </r>
  </si>
  <si>
    <r>
      <t>SÚC 2017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</si>
  <si>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2017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</si>
  <si>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r>
      <rPr>
        <i/>
        <sz val="11"/>
        <rFont val="Calibri"/>
        <family val="2"/>
        <charset val="238"/>
        <scheme val="minor"/>
      </rPr>
      <t>podmínky Přílohy č. 7 Programového dokumentu</t>
    </r>
    <r>
      <rPr>
        <sz val="11"/>
        <rFont val="Calibri"/>
        <family val="2"/>
        <charset val="238"/>
        <scheme val="minor"/>
      </rPr>
      <t>, verze 3.6)</t>
    </r>
  </si>
  <si>
    <t>Sociálně únosná cena pro vodné a stočné (SÚC) na rok 2018 dle pravidel OPŽP 2007-2013</t>
  </si>
  <si>
    <t>Zpracováno k 4.10.2017</t>
  </si>
  <si>
    <t>r. 2016 = 0,3%</t>
  </si>
  <si>
    <r>
      <t>Inflace k II. čtvrtletí 2016, 2017 a 2018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</si>
  <si>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r. 2017 = 2,2%</t>
  </si>
  <si>
    <t>r. 2018 = 2,2%</t>
  </si>
  <si>
    <t>2) Hodnoty představují průměrnou meziroční změnu indexu spotřebitelskcýh cen k druhému čtvrtletí daného roku dle poslední Zprávy ČNB o inflaci (ze dne 10.8.2017).</t>
  </si>
  <si>
    <r>
      <t>Indexace z r. 2016 na r. 2018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</si>
  <si>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1) Průměrný roční čistý příjem domácnosti dle krajů za rok 2016 ( viz odkaz ČSÚ, Tab.14.1 a), písm. E, Tab.14.2 a), písm. E))</t>
  </si>
  <si>
    <t>https://www.czso.cz/csu/czso/prijmy-a-zivotni-podminky-domacnosti-2016</t>
  </si>
  <si>
    <r>
      <t>SÚC 2018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</si>
  <si>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2018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</si>
  <si>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r>
      <t>Průměrný roční čistý příjem domácnosti dle krajů za rok 2016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1)</t>
    </r>
  </si>
  <si>
    <t>Sociálně únosná cena pro vodné a stočné (SÚC) na rok 2019 dle pravidel OPŽP 2007-2013</t>
  </si>
  <si>
    <t>Zpracováno k 13.9.2018</t>
  </si>
  <si>
    <r>
      <t>Inflace k II. čtvrtletí 2017, 2018 a 2019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</si>
  <si>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r>
      <t>Indexace z r. 2017 na r. 2019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</si>
  <si>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r. 2018= 2,3%</t>
  </si>
  <si>
    <t>r. 2019 = 2,5%</t>
  </si>
  <si>
    <r>
      <t>SÚC 2019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</si>
  <si>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2019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</si>
  <si>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t>https://www.czso.cz/csu/czso/prijmy-a-zivotni-podminky-domacnosti-rn2to6gtkz</t>
  </si>
  <si>
    <r>
      <t>Uvažovaná specifická spotřeba vody (l/os*den)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</si>
  <si>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Průměrný roční čistý příjem domácnosti dle krajů za rok 2017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2)</t>
    </r>
  </si>
  <si>
    <t>Výpočet SÚC na základě průměrného ročního čistého příjmu člena domácnosti dle krajů (NUTS 3) a se specifickou spotřebou vody 88,7 l/os*den</t>
  </si>
  <si>
    <r>
      <t>průměrných čistých příjmů domácnosti a se standardní spotřebou 88,7 l/os*den pro účel tohoto výpočtu (</t>
    </r>
    <r>
      <rPr>
        <i/>
        <sz val="11"/>
        <rFont val="Calibri"/>
        <family val="2"/>
        <charset val="238"/>
        <scheme val="minor"/>
      </rPr>
      <t xml:space="preserve">Metodika pro žadatele rozvádějící </t>
    </r>
  </si>
  <si>
    <t>2) Průměrný roční čistý příjem domácnosti dle krajů za rok 2017 ( viz odkaz ČSÚ, Tab.14.1 a), písm. E, Tab.14.2 a), písm. E))</t>
  </si>
  <si>
    <t>3) Hodnoty představují průměrnou meziroční změnu indexu spotřebitelskcýh cen k druhému čtvrtletí daného roku dle poslední Zprávy ČNB o inflaci (ze dne 9.8.2018).</t>
  </si>
  <si>
    <r>
      <t>4) Pro výpočet sociálně únosné ceny v daném roce</t>
    </r>
    <r>
      <rPr>
        <b/>
        <sz val="9"/>
        <color theme="1"/>
        <rFont val="Calibri"/>
        <family val="2"/>
        <charset val="238"/>
        <scheme val="minor"/>
      </rPr>
      <t xml:space="preserve"> t</t>
    </r>
    <r>
      <rPr>
        <sz val="9"/>
        <color theme="1"/>
        <rFont val="Calibri"/>
        <family val="2"/>
        <charset val="238"/>
        <scheme val="minor"/>
      </rPr>
      <t xml:space="preserve"> je použit poslední celoroční údaj o čistých příjmech domácnosti, navýšený o skutečnou meziroční změnu indexu</t>
    </r>
  </si>
  <si>
    <t>https://www.czso.cz/csu/czso/denne-spotrebujeme-necelych-89-litru-vody</t>
  </si>
  <si>
    <t>1) Uvažovaná specifická spotřeba vody (l/os*den)</t>
  </si>
  <si>
    <t>Sociálně únosná cena pro vodné a stočné (SÚC) na rok 2020 dle pravidel OPŽP 2007-2013</t>
  </si>
  <si>
    <t>Zpracováno k 9.9.2019</t>
  </si>
  <si>
    <r>
      <t>Průměrný roční čistý příjem domácnosti dle krajů za rok 2018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2)</t>
    </r>
  </si>
  <si>
    <t>2) Průměrný roční čistý příjem domácnosti dle krajů za rok 2018 ( viz odkaz ČSÚ, Tab.14.1 a), písm. E, Tab.14.2 a), písm. E))</t>
  </si>
  <si>
    <t>https://www.czso.cz/csu/czso/prijmy-a-zivotni-podminky-domacnosti-kf03f95ff5</t>
  </si>
  <si>
    <t>3) Hodnoty představují průměrnou meziroční změnu indexu spotřebitelskcýh cen k druhému čtvrtletí daného roku dle poslední Zprávy ČNB o inflaci (ze dne 8.8.2019).</t>
  </si>
  <si>
    <r>
      <t>Inflace k II. čtvrtletí 2018, 2019 a 2020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</si>
  <si>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r>
      <t>Indexace z r. 2018 na r. 2020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</si>
  <si>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r. 2018 = 2,3%</t>
  </si>
  <si>
    <t>r. 2019= 2,8%</t>
  </si>
  <si>
    <t>r. 2020 = 2,3%</t>
  </si>
  <si>
    <r>
      <t>SÚC 2020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</si>
  <si>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2020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</si>
</sst>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0.0%"/>
    <numFmt numFmtId="166" formatCode="0.000"/>
    <numFmt numFmtId="167" formatCode="#,##0_ ;\-#,##0\ 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</font>
    <font>
      <b/>
      <sz val="18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0" fontId="36" fillId="4" borderId="0"/>
    <xf numFmtId="0" fontId="34" fillId="0" borderId="0"/>
    <xf numFmtId="0" fontId="34" fillId="0" borderId="13" applyNumberFormat="0" applyFont="0" applyFill="0" applyAlignment="0" applyProtection="0"/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" fontId="36" fillId="4" borderId="0"/>
    <xf numFmtId="0" fontId="38" fillId="4" borderId="0"/>
    <xf numFmtId="0" fontId="39" fillId="4" borderId="0"/>
    <xf numFmtId="5" fontId="34" fillId="0" borderId="0" applyFont="0" applyFill="0" applyBorder="0" applyAlignment="0" applyProtection="0"/>
    <xf numFmtId="7" fontId="36" fillId="4" borderId="0"/>
    <xf numFmtId="2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34" fillId="0" borderId="0"/>
  </cellStyleXfs>
  <cellXfs count="102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5" fillId="2" borderId="0" xfId="0" applyFont="1" applyFill="1"/>
    <xf numFmtId="0" fontId="4" fillId="2" borderId="0" xfId="0" applyFont="1" applyFill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 applyProtection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4" fontId="14" fillId="2" borderId="3" xfId="1" applyNumberFormat="1" applyFont="1" applyFill="1" applyBorder="1" applyAlignment="1" applyProtection="1">
      <alignment horizontal="center"/>
    </xf>
    <xf numFmtId="0" fontId="0" fillId="2" borderId="8" xfId="0" applyFill="1" applyBorder="1"/>
    <xf numFmtId="164" fontId="9" fillId="2" borderId="8" xfId="1" applyNumberFormat="1" applyFont="1" applyFill="1" applyBorder="1" applyAlignment="1">
      <alignment horizontal="center"/>
    </xf>
    <xf numFmtId="0" fontId="0" fillId="2" borderId="9" xfId="0" applyFill="1" applyBorder="1"/>
    <xf numFmtId="164" fontId="13" fillId="2" borderId="6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4" xfId="0" applyFill="1" applyBorder="1"/>
    <xf numFmtId="0" fontId="8" fillId="2" borderId="6" xfId="0" applyFont="1" applyFill="1" applyBorder="1"/>
    <xf numFmtId="165" fontId="13" fillId="2" borderId="6" xfId="2" applyNumberFormat="1" applyFont="1" applyFill="1" applyBorder="1" applyAlignment="1" applyProtection="1">
      <alignment horizontal="center"/>
    </xf>
    <xf numFmtId="165" fontId="13" fillId="2" borderId="0" xfId="2" applyNumberFormat="1" applyFont="1" applyFill="1" applyBorder="1" applyAlignment="1" applyProtection="1">
      <alignment horizontal="center"/>
    </xf>
    <xf numFmtId="164" fontId="17" fillId="2" borderId="0" xfId="1" applyNumberFormat="1" applyFont="1" applyFill="1" applyBorder="1" applyAlignment="1">
      <alignment horizontal="center"/>
    </xf>
    <xf numFmtId="0" fontId="13" fillId="2" borderId="6" xfId="0" applyFont="1" applyFill="1" applyBorder="1"/>
    <xf numFmtId="166" fontId="13" fillId="2" borderId="6" xfId="0" applyNumberFormat="1" applyFont="1" applyFill="1" applyBorder="1" applyAlignment="1" applyProtection="1">
      <alignment horizontal="center"/>
    </xf>
    <xf numFmtId="0" fontId="13" fillId="2" borderId="10" xfId="0" applyFont="1" applyFill="1" applyBorder="1" applyAlignment="1">
      <alignment wrapText="1"/>
    </xf>
    <xf numFmtId="165" fontId="13" fillId="2" borderId="10" xfId="2" applyNumberFormat="1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10" fillId="2" borderId="0" xfId="0" applyFont="1" applyFill="1" applyAlignment="1">
      <alignment horizontal="right"/>
    </xf>
    <xf numFmtId="0" fontId="3" fillId="2" borderId="0" xfId="0" applyFont="1" applyFill="1" applyBorder="1"/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Border="1" applyProtection="1"/>
    <xf numFmtId="0" fontId="19" fillId="2" borderId="0" xfId="0" applyFont="1" applyFill="1" applyBorder="1"/>
    <xf numFmtId="0" fontId="20" fillId="2" borderId="0" xfId="0" applyFont="1" applyFill="1"/>
    <xf numFmtId="0" fontId="20" fillId="0" borderId="0" xfId="0" applyFont="1"/>
    <xf numFmtId="0" fontId="22" fillId="2" borderId="0" xfId="3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 applyAlignment="1" applyProtection="1"/>
    <xf numFmtId="0" fontId="0" fillId="0" borderId="0" xfId="0" applyProtection="1"/>
    <xf numFmtId="2" fontId="18" fillId="2" borderId="0" xfId="0" applyNumberFormat="1" applyFont="1" applyFill="1" applyBorder="1"/>
    <xf numFmtId="0" fontId="22" fillId="2" borderId="0" xfId="3" applyFont="1" applyFill="1" applyProtection="1"/>
    <xf numFmtId="0" fontId="2" fillId="0" borderId="0" xfId="0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31" fillId="0" borderId="0" xfId="2" applyNumberFormat="1" applyFont="1" applyAlignment="1">
      <alignment horizontal="center"/>
    </xf>
    <xf numFmtId="165" fontId="13" fillId="2" borderId="4" xfId="2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6" fillId="2" borderId="2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horizontal="center"/>
    </xf>
    <xf numFmtId="0" fontId="6" fillId="0" borderId="0" xfId="0" applyFont="1"/>
    <xf numFmtId="0" fontId="6" fillId="2" borderId="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>
      <alignment vertic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65" fontId="0" fillId="0" borderId="0" xfId="2" applyNumberFormat="1" applyFont="1"/>
    <xf numFmtId="166" fontId="0" fillId="2" borderId="0" xfId="0" applyNumberFormat="1" applyFill="1" applyBorder="1"/>
    <xf numFmtId="165" fontId="31" fillId="0" borderId="0" xfId="2" applyNumberFormat="1" applyFont="1" applyFill="1" applyAlignment="1">
      <alignment horizontal="center"/>
    </xf>
    <xf numFmtId="165" fontId="30" fillId="0" borderId="0" xfId="2" applyNumberFormat="1" applyFont="1" applyFill="1"/>
    <xf numFmtId="165" fontId="30" fillId="0" borderId="0" xfId="2" applyNumberFormat="1" applyFont="1"/>
    <xf numFmtId="0" fontId="32" fillId="2" borderId="0" xfId="0" applyFont="1" applyFill="1"/>
    <xf numFmtId="0" fontId="22" fillId="2" borderId="0" xfId="3" applyNumberFormat="1" applyFont="1" applyFill="1" applyBorder="1"/>
    <xf numFmtId="165" fontId="13" fillId="0" borderId="4" xfId="2" applyNumberFormat="1" applyFont="1" applyFill="1" applyBorder="1" applyAlignment="1" applyProtection="1">
      <alignment horizontal="center"/>
    </xf>
    <xf numFmtId="165" fontId="13" fillId="0" borderId="0" xfId="2" applyNumberFormat="1" applyFont="1" applyFill="1" applyBorder="1" applyAlignment="1" applyProtection="1">
      <alignment horizontal="center"/>
    </xf>
    <xf numFmtId="165" fontId="13" fillId="0" borderId="6" xfId="2" applyNumberFormat="1" applyFont="1" applyFill="1" applyBorder="1" applyAlignment="1" applyProtection="1">
      <alignment horizontal="center"/>
    </xf>
    <xf numFmtId="0" fontId="0" fillId="5" borderId="0" xfId="0" applyFill="1" applyBorder="1"/>
    <xf numFmtId="167" fontId="6" fillId="2" borderId="2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</cellXfs>
  <cellStyles count="20">
    <cellStyle name="% procenta" xfId="5"/>
    <cellStyle name="Celkem 2" xfId="7"/>
    <cellStyle name="Čárka" xfId="1" builtinId="3"/>
    <cellStyle name="Datum" xfId="8"/>
    <cellStyle name="Finanční0" xfId="9"/>
    <cellStyle name="Finanèní" xfId="10"/>
    <cellStyle name="HEADING1" xfId="11"/>
    <cellStyle name="HEADING2" xfId="12"/>
    <cellStyle name="Hypertextový odkaz" xfId="3" builtinId="8"/>
    <cellStyle name="Měna0" xfId="13"/>
    <cellStyle name="Mìna" xfId="14"/>
    <cellStyle name="Normal 2" xfId="6"/>
    <cellStyle name="Normální" xfId="0" builtinId="0"/>
    <cellStyle name="Normální 2" xfId="4"/>
    <cellStyle name="Normální 3" xfId="19"/>
    <cellStyle name="Pevný" xfId="15"/>
    <cellStyle name="Procenta" xfId="2" builtinId="5"/>
    <cellStyle name="Procenta 2" xfId="18"/>
    <cellStyle name="Záhlaví 1" xfId="16"/>
    <cellStyle name="Záhlaví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zso.cz/csu/2014edicniplan.nsf/publ/160021-14-r_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zso.cz/csu/2014edicniplan.nsf/publ/160021-14-r_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zso.cz/csu/czso/prijmy-a-zivotni-podminky-domacnosti-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zso.cz/csu/xb/prijmy-a-zivotni-podminky-domacnosti-2015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rijmy-a-zivotni-podminky-domacnosti-2016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csu/czso/denne-spotrebujeme-necelych-89-litru-vody" TargetMode="External"/><Relationship Id="rId2" Type="http://schemas.openxmlformats.org/officeDocument/2006/relationships/hyperlink" Target="https://www.czso.cz/csu/czso/prijmy-a-zivotni-podminky-domacnosti-rn2to6gtkz" TargetMode="External"/><Relationship Id="rId1" Type="http://schemas.openxmlformats.org/officeDocument/2006/relationships/hyperlink" Target="http://www.cnb.cz/cs/menova_politika/zpravy_o_inflaci/" TargetMode="Externa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zso.cz/csu/czso/denne-spotrebujeme-necelych-89-litru-vody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VP47"/>
  <sheetViews>
    <sheetView topLeftCell="A12" zoomScale="160" zoomScaleNormal="160" workbookViewId="0">
      <selection activeCell="C28" sqref="C28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6.5703125" customWidth="1"/>
    <col min="9" max="13" width="0" hidden="1" customWidth="1"/>
    <col min="14" max="256" width="9.140625" hidden="1"/>
    <col min="257" max="257" width="5.140625" hidden="1" customWidth="1"/>
    <col min="258" max="258" width="49.7109375" hidden="1" customWidth="1"/>
    <col min="259" max="259" width="28.28515625" hidden="1" customWidth="1"/>
    <col min="260" max="261" width="9.140625" hidden="1" customWidth="1"/>
    <col min="262" max="263" width="20.7109375" hidden="1" customWidth="1"/>
    <col min="264" max="264" width="6.5703125" hidden="1" customWidth="1"/>
    <col min="265" max="269" width="9.140625" hidden="1" customWidth="1"/>
    <col min="270" max="512" width="9.140625" hidden="1"/>
    <col min="513" max="513" width="5.140625" hidden="1" customWidth="1"/>
    <col min="514" max="514" width="49.7109375" hidden="1" customWidth="1"/>
    <col min="515" max="515" width="28.28515625" hidden="1" customWidth="1"/>
    <col min="516" max="517" width="9.140625" hidden="1" customWidth="1"/>
    <col min="518" max="519" width="20.7109375" hidden="1" customWidth="1"/>
    <col min="520" max="520" width="6.5703125" hidden="1" customWidth="1"/>
    <col min="521" max="525" width="9.140625" hidden="1" customWidth="1"/>
    <col min="526" max="768" width="9.140625" hidden="1"/>
    <col min="769" max="769" width="5.140625" hidden="1" customWidth="1"/>
    <col min="770" max="770" width="49.7109375" hidden="1" customWidth="1"/>
    <col min="771" max="771" width="28.28515625" hidden="1" customWidth="1"/>
    <col min="772" max="773" width="9.140625" hidden="1" customWidth="1"/>
    <col min="774" max="775" width="20.7109375" hidden="1" customWidth="1"/>
    <col min="776" max="776" width="6.5703125" hidden="1" customWidth="1"/>
    <col min="777" max="781" width="9.140625" hidden="1" customWidth="1"/>
    <col min="782" max="1024" width="9.140625" hidden="1"/>
    <col min="1025" max="1025" width="5.140625" hidden="1" customWidth="1"/>
    <col min="1026" max="1026" width="49.7109375" hidden="1" customWidth="1"/>
    <col min="1027" max="1027" width="28.28515625" hidden="1" customWidth="1"/>
    <col min="1028" max="1029" width="9.140625" hidden="1" customWidth="1"/>
    <col min="1030" max="1031" width="20.7109375" hidden="1" customWidth="1"/>
    <col min="1032" max="1032" width="6.5703125" hidden="1" customWidth="1"/>
    <col min="1033" max="1037" width="9.140625" hidden="1" customWidth="1"/>
    <col min="1038" max="1280" width="9.140625" hidden="1"/>
    <col min="1281" max="1281" width="5.140625" hidden="1" customWidth="1"/>
    <col min="1282" max="1282" width="49.7109375" hidden="1" customWidth="1"/>
    <col min="1283" max="1283" width="28.28515625" hidden="1" customWidth="1"/>
    <col min="1284" max="1285" width="9.140625" hidden="1" customWidth="1"/>
    <col min="1286" max="1287" width="20.7109375" hidden="1" customWidth="1"/>
    <col min="1288" max="1288" width="6.5703125" hidden="1" customWidth="1"/>
    <col min="1289" max="1293" width="9.140625" hidden="1" customWidth="1"/>
    <col min="1294" max="1536" width="9.140625" hidden="1"/>
    <col min="1537" max="1537" width="5.140625" hidden="1" customWidth="1"/>
    <col min="1538" max="1538" width="49.7109375" hidden="1" customWidth="1"/>
    <col min="1539" max="1539" width="28.28515625" hidden="1" customWidth="1"/>
    <col min="1540" max="1541" width="9.140625" hidden="1" customWidth="1"/>
    <col min="1542" max="1543" width="20.7109375" hidden="1" customWidth="1"/>
    <col min="1544" max="1544" width="6.5703125" hidden="1" customWidth="1"/>
    <col min="1545" max="1549" width="9.140625" hidden="1" customWidth="1"/>
    <col min="1550" max="1792" width="9.140625" hidden="1"/>
    <col min="1793" max="1793" width="5.140625" hidden="1" customWidth="1"/>
    <col min="1794" max="1794" width="49.7109375" hidden="1" customWidth="1"/>
    <col min="1795" max="1795" width="28.28515625" hidden="1" customWidth="1"/>
    <col min="1796" max="1797" width="9.140625" hidden="1" customWidth="1"/>
    <col min="1798" max="1799" width="20.7109375" hidden="1" customWidth="1"/>
    <col min="1800" max="1800" width="6.5703125" hidden="1" customWidth="1"/>
    <col min="1801" max="1805" width="9.140625" hidden="1" customWidth="1"/>
    <col min="1806" max="2048" width="9.140625" hidden="1"/>
    <col min="2049" max="2049" width="5.140625" hidden="1" customWidth="1"/>
    <col min="2050" max="2050" width="49.7109375" hidden="1" customWidth="1"/>
    <col min="2051" max="2051" width="28.28515625" hidden="1" customWidth="1"/>
    <col min="2052" max="2053" width="9.140625" hidden="1" customWidth="1"/>
    <col min="2054" max="2055" width="20.7109375" hidden="1" customWidth="1"/>
    <col min="2056" max="2056" width="6.5703125" hidden="1" customWidth="1"/>
    <col min="2057" max="2061" width="9.140625" hidden="1" customWidth="1"/>
    <col min="2062" max="2304" width="9.140625" hidden="1"/>
    <col min="2305" max="2305" width="5.140625" hidden="1" customWidth="1"/>
    <col min="2306" max="2306" width="49.7109375" hidden="1" customWidth="1"/>
    <col min="2307" max="2307" width="28.28515625" hidden="1" customWidth="1"/>
    <col min="2308" max="2309" width="9.140625" hidden="1" customWidth="1"/>
    <col min="2310" max="2311" width="20.7109375" hidden="1" customWidth="1"/>
    <col min="2312" max="2312" width="6.5703125" hidden="1" customWidth="1"/>
    <col min="2313" max="2317" width="9.140625" hidden="1" customWidth="1"/>
    <col min="2318" max="2560" width="9.140625" hidden="1"/>
    <col min="2561" max="2561" width="5.140625" hidden="1" customWidth="1"/>
    <col min="2562" max="2562" width="49.7109375" hidden="1" customWidth="1"/>
    <col min="2563" max="2563" width="28.28515625" hidden="1" customWidth="1"/>
    <col min="2564" max="2565" width="9.140625" hidden="1" customWidth="1"/>
    <col min="2566" max="2567" width="20.7109375" hidden="1" customWidth="1"/>
    <col min="2568" max="2568" width="6.5703125" hidden="1" customWidth="1"/>
    <col min="2569" max="2573" width="9.140625" hidden="1" customWidth="1"/>
    <col min="2574" max="2816" width="9.140625" hidden="1"/>
    <col min="2817" max="2817" width="5.140625" hidden="1" customWidth="1"/>
    <col min="2818" max="2818" width="49.7109375" hidden="1" customWidth="1"/>
    <col min="2819" max="2819" width="28.28515625" hidden="1" customWidth="1"/>
    <col min="2820" max="2821" width="9.140625" hidden="1" customWidth="1"/>
    <col min="2822" max="2823" width="20.7109375" hidden="1" customWidth="1"/>
    <col min="2824" max="2824" width="6.5703125" hidden="1" customWidth="1"/>
    <col min="2825" max="2829" width="9.140625" hidden="1" customWidth="1"/>
    <col min="2830" max="3072" width="9.140625" hidden="1"/>
    <col min="3073" max="3073" width="5.140625" hidden="1" customWidth="1"/>
    <col min="3074" max="3074" width="49.7109375" hidden="1" customWidth="1"/>
    <col min="3075" max="3075" width="28.28515625" hidden="1" customWidth="1"/>
    <col min="3076" max="3077" width="9.140625" hidden="1" customWidth="1"/>
    <col min="3078" max="3079" width="20.7109375" hidden="1" customWidth="1"/>
    <col min="3080" max="3080" width="6.5703125" hidden="1" customWidth="1"/>
    <col min="3081" max="3085" width="9.140625" hidden="1" customWidth="1"/>
    <col min="3086" max="3328" width="9.140625" hidden="1"/>
    <col min="3329" max="3329" width="5.140625" hidden="1" customWidth="1"/>
    <col min="3330" max="3330" width="49.7109375" hidden="1" customWidth="1"/>
    <col min="3331" max="3331" width="28.28515625" hidden="1" customWidth="1"/>
    <col min="3332" max="3333" width="9.140625" hidden="1" customWidth="1"/>
    <col min="3334" max="3335" width="20.7109375" hidden="1" customWidth="1"/>
    <col min="3336" max="3336" width="6.5703125" hidden="1" customWidth="1"/>
    <col min="3337" max="3341" width="9.140625" hidden="1" customWidth="1"/>
    <col min="3342" max="3584" width="9.140625" hidden="1"/>
    <col min="3585" max="3585" width="5.140625" hidden="1" customWidth="1"/>
    <col min="3586" max="3586" width="49.7109375" hidden="1" customWidth="1"/>
    <col min="3587" max="3587" width="28.28515625" hidden="1" customWidth="1"/>
    <col min="3588" max="3589" width="9.140625" hidden="1" customWidth="1"/>
    <col min="3590" max="3591" width="20.7109375" hidden="1" customWidth="1"/>
    <col min="3592" max="3592" width="6.5703125" hidden="1" customWidth="1"/>
    <col min="3593" max="3597" width="9.140625" hidden="1" customWidth="1"/>
    <col min="3598" max="3840" width="9.140625" hidden="1"/>
    <col min="3841" max="3841" width="5.140625" hidden="1" customWidth="1"/>
    <col min="3842" max="3842" width="49.7109375" hidden="1" customWidth="1"/>
    <col min="3843" max="3843" width="28.28515625" hidden="1" customWidth="1"/>
    <col min="3844" max="3845" width="9.140625" hidden="1" customWidth="1"/>
    <col min="3846" max="3847" width="20.7109375" hidden="1" customWidth="1"/>
    <col min="3848" max="3848" width="6.5703125" hidden="1" customWidth="1"/>
    <col min="3849" max="3853" width="9.140625" hidden="1" customWidth="1"/>
    <col min="3854" max="4096" width="9.140625" hidden="1"/>
    <col min="4097" max="4097" width="5.140625" hidden="1" customWidth="1"/>
    <col min="4098" max="4098" width="49.7109375" hidden="1" customWidth="1"/>
    <col min="4099" max="4099" width="28.28515625" hidden="1" customWidth="1"/>
    <col min="4100" max="4101" width="9.140625" hidden="1" customWidth="1"/>
    <col min="4102" max="4103" width="20.7109375" hidden="1" customWidth="1"/>
    <col min="4104" max="4104" width="6.5703125" hidden="1" customWidth="1"/>
    <col min="4105" max="4109" width="9.140625" hidden="1" customWidth="1"/>
    <col min="4110" max="4352" width="9.140625" hidden="1"/>
    <col min="4353" max="4353" width="5.140625" hidden="1" customWidth="1"/>
    <col min="4354" max="4354" width="49.7109375" hidden="1" customWidth="1"/>
    <col min="4355" max="4355" width="28.28515625" hidden="1" customWidth="1"/>
    <col min="4356" max="4357" width="9.140625" hidden="1" customWidth="1"/>
    <col min="4358" max="4359" width="20.7109375" hidden="1" customWidth="1"/>
    <col min="4360" max="4360" width="6.5703125" hidden="1" customWidth="1"/>
    <col min="4361" max="4365" width="9.140625" hidden="1" customWidth="1"/>
    <col min="4366" max="4608" width="9.140625" hidden="1"/>
    <col min="4609" max="4609" width="5.140625" hidden="1" customWidth="1"/>
    <col min="4610" max="4610" width="49.7109375" hidden="1" customWidth="1"/>
    <col min="4611" max="4611" width="28.28515625" hidden="1" customWidth="1"/>
    <col min="4612" max="4613" width="9.140625" hidden="1" customWidth="1"/>
    <col min="4614" max="4615" width="20.7109375" hidden="1" customWidth="1"/>
    <col min="4616" max="4616" width="6.5703125" hidden="1" customWidth="1"/>
    <col min="4617" max="4621" width="9.140625" hidden="1" customWidth="1"/>
    <col min="4622" max="4864" width="9.140625" hidden="1"/>
    <col min="4865" max="4865" width="5.140625" hidden="1" customWidth="1"/>
    <col min="4866" max="4866" width="49.7109375" hidden="1" customWidth="1"/>
    <col min="4867" max="4867" width="28.28515625" hidden="1" customWidth="1"/>
    <col min="4868" max="4869" width="9.140625" hidden="1" customWidth="1"/>
    <col min="4870" max="4871" width="20.7109375" hidden="1" customWidth="1"/>
    <col min="4872" max="4872" width="6.5703125" hidden="1" customWidth="1"/>
    <col min="4873" max="4877" width="9.140625" hidden="1" customWidth="1"/>
    <col min="4878" max="5120" width="9.140625" hidden="1"/>
    <col min="5121" max="5121" width="5.140625" hidden="1" customWidth="1"/>
    <col min="5122" max="5122" width="49.7109375" hidden="1" customWidth="1"/>
    <col min="5123" max="5123" width="28.28515625" hidden="1" customWidth="1"/>
    <col min="5124" max="5125" width="9.140625" hidden="1" customWidth="1"/>
    <col min="5126" max="5127" width="20.7109375" hidden="1" customWidth="1"/>
    <col min="5128" max="5128" width="6.5703125" hidden="1" customWidth="1"/>
    <col min="5129" max="5133" width="9.140625" hidden="1" customWidth="1"/>
    <col min="5134" max="5376" width="9.140625" hidden="1"/>
    <col min="5377" max="5377" width="5.140625" hidden="1" customWidth="1"/>
    <col min="5378" max="5378" width="49.7109375" hidden="1" customWidth="1"/>
    <col min="5379" max="5379" width="28.28515625" hidden="1" customWidth="1"/>
    <col min="5380" max="5381" width="9.140625" hidden="1" customWidth="1"/>
    <col min="5382" max="5383" width="20.7109375" hidden="1" customWidth="1"/>
    <col min="5384" max="5384" width="6.5703125" hidden="1" customWidth="1"/>
    <col min="5385" max="5389" width="9.140625" hidden="1" customWidth="1"/>
    <col min="5390" max="5632" width="9.140625" hidden="1"/>
    <col min="5633" max="5633" width="5.140625" hidden="1" customWidth="1"/>
    <col min="5634" max="5634" width="49.7109375" hidden="1" customWidth="1"/>
    <col min="5635" max="5635" width="28.28515625" hidden="1" customWidth="1"/>
    <col min="5636" max="5637" width="9.140625" hidden="1" customWidth="1"/>
    <col min="5638" max="5639" width="20.7109375" hidden="1" customWidth="1"/>
    <col min="5640" max="5640" width="6.5703125" hidden="1" customWidth="1"/>
    <col min="5641" max="5645" width="9.140625" hidden="1" customWidth="1"/>
    <col min="5646" max="5888" width="9.140625" hidden="1"/>
    <col min="5889" max="5889" width="5.140625" hidden="1" customWidth="1"/>
    <col min="5890" max="5890" width="49.7109375" hidden="1" customWidth="1"/>
    <col min="5891" max="5891" width="28.28515625" hidden="1" customWidth="1"/>
    <col min="5892" max="5893" width="9.140625" hidden="1" customWidth="1"/>
    <col min="5894" max="5895" width="20.7109375" hidden="1" customWidth="1"/>
    <col min="5896" max="5896" width="6.5703125" hidden="1" customWidth="1"/>
    <col min="5897" max="5901" width="9.140625" hidden="1" customWidth="1"/>
    <col min="5902" max="6144" width="9.140625" hidden="1"/>
    <col min="6145" max="6145" width="5.140625" hidden="1" customWidth="1"/>
    <col min="6146" max="6146" width="49.7109375" hidden="1" customWidth="1"/>
    <col min="6147" max="6147" width="28.28515625" hidden="1" customWidth="1"/>
    <col min="6148" max="6149" width="9.140625" hidden="1" customWidth="1"/>
    <col min="6150" max="6151" width="20.7109375" hidden="1" customWidth="1"/>
    <col min="6152" max="6152" width="6.5703125" hidden="1" customWidth="1"/>
    <col min="6153" max="6157" width="9.140625" hidden="1" customWidth="1"/>
    <col min="6158" max="6400" width="9.140625" hidden="1"/>
    <col min="6401" max="6401" width="5.140625" hidden="1" customWidth="1"/>
    <col min="6402" max="6402" width="49.7109375" hidden="1" customWidth="1"/>
    <col min="6403" max="6403" width="28.28515625" hidden="1" customWidth="1"/>
    <col min="6404" max="6405" width="9.140625" hidden="1" customWidth="1"/>
    <col min="6406" max="6407" width="20.7109375" hidden="1" customWidth="1"/>
    <col min="6408" max="6408" width="6.5703125" hidden="1" customWidth="1"/>
    <col min="6409" max="6413" width="9.140625" hidden="1" customWidth="1"/>
    <col min="6414" max="6656" width="9.140625" hidden="1"/>
    <col min="6657" max="6657" width="5.140625" hidden="1" customWidth="1"/>
    <col min="6658" max="6658" width="49.7109375" hidden="1" customWidth="1"/>
    <col min="6659" max="6659" width="28.28515625" hidden="1" customWidth="1"/>
    <col min="6660" max="6661" width="9.140625" hidden="1" customWidth="1"/>
    <col min="6662" max="6663" width="20.7109375" hidden="1" customWidth="1"/>
    <col min="6664" max="6664" width="6.5703125" hidden="1" customWidth="1"/>
    <col min="6665" max="6669" width="9.140625" hidden="1" customWidth="1"/>
    <col min="6670" max="6912" width="9.140625" hidden="1"/>
    <col min="6913" max="6913" width="5.140625" hidden="1" customWidth="1"/>
    <col min="6914" max="6914" width="49.7109375" hidden="1" customWidth="1"/>
    <col min="6915" max="6915" width="28.28515625" hidden="1" customWidth="1"/>
    <col min="6916" max="6917" width="9.140625" hidden="1" customWidth="1"/>
    <col min="6918" max="6919" width="20.7109375" hidden="1" customWidth="1"/>
    <col min="6920" max="6920" width="6.5703125" hidden="1" customWidth="1"/>
    <col min="6921" max="6925" width="9.140625" hidden="1" customWidth="1"/>
    <col min="6926" max="7168" width="9.140625" hidden="1"/>
    <col min="7169" max="7169" width="5.140625" hidden="1" customWidth="1"/>
    <col min="7170" max="7170" width="49.7109375" hidden="1" customWidth="1"/>
    <col min="7171" max="7171" width="28.28515625" hidden="1" customWidth="1"/>
    <col min="7172" max="7173" width="9.140625" hidden="1" customWidth="1"/>
    <col min="7174" max="7175" width="20.7109375" hidden="1" customWidth="1"/>
    <col min="7176" max="7176" width="6.5703125" hidden="1" customWidth="1"/>
    <col min="7177" max="7181" width="9.140625" hidden="1" customWidth="1"/>
    <col min="7182" max="7424" width="9.140625" hidden="1"/>
    <col min="7425" max="7425" width="5.140625" hidden="1" customWidth="1"/>
    <col min="7426" max="7426" width="49.7109375" hidden="1" customWidth="1"/>
    <col min="7427" max="7427" width="28.28515625" hidden="1" customWidth="1"/>
    <col min="7428" max="7429" width="9.140625" hidden="1" customWidth="1"/>
    <col min="7430" max="7431" width="20.7109375" hidden="1" customWidth="1"/>
    <col min="7432" max="7432" width="6.5703125" hidden="1" customWidth="1"/>
    <col min="7433" max="7437" width="9.140625" hidden="1" customWidth="1"/>
    <col min="7438" max="7680" width="9.140625" hidden="1"/>
    <col min="7681" max="7681" width="5.140625" hidden="1" customWidth="1"/>
    <col min="7682" max="7682" width="49.7109375" hidden="1" customWidth="1"/>
    <col min="7683" max="7683" width="28.28515625" hidden="1" customWidth="1"/>
    <col min="7684" max="7685" width="9.140625" hidden="1" customWidth="1"/>
    <col min="7686" max="7687" width="20.7109375" hidden="1" customWidth="1"/>
    <col min="7688" max="7688" width="6.5703125" hidden="1" customWidth="1"/>
    <col min="7689" max="7693" width="9.140625" hidden="1" customWidth="1"/>
    <col min="7694" max="7936" width="9.140625" hidden="1"/>
    <col min="7937" max="7937" width="5.140625" hidden="1" customWidth="1"/>
    <col min="7938" max="7938" width="49.7109375" hidden="1" customWidth="1"/>
    <col min="7939" max="7939" width="28.28515625" hidden="1" customWidth="1"/>
    <col min="7940" max="7941" width="9.140625" hidden="1" customWidth="1"/>
    <col min="7942" max="7943" width="20.7109375" hidden="1" customWidth="1"/>
    <col min="7944" max="7944" width="6.5703125" hidden="1" customWidth="1"/>
    <col min="7945" max="7949" width="9.140625" hidden="1" customWidth="1"/>
    <col min="7950" max="8192" width="9.140625" hidden="1"/>
    <col min="8193" max="8193" width="5.140625" hidden="1" customWidth="1"/>
    <col min="8194" max="8194" width="49.7109375" hidden="1" customWidth="1"/>
    <col min="8195" max="8195" width="28.28515625" hidden="1" customWidth="1"/>
    <col min="8196" max="8197" width="9.140625" hidden="1" customWidth="1"/>
    <col min="8198" max="8199" width="20.7109375" hidden="1" customWidth="1"/>
    <col min="8200" max="8200" width="6.5703125" hidden="1" customWidth="1"/>
    <col min="8201" max="8205" width="9.140625" hidden="1" customWidth="1"/>
    <col min="8206" max="8448" width="9.140625" hidden="1"/>
    <col min="8449" max="8449" width="5.140625" hidden="1" customWidth="1"/>
    <col min="8450" max="8450" width="49.7109375" hidden="1" customWidth="1"/>
    <col min="8451" max="8451" width="28.28515625" hidden="1" customWidth="1"/>
    <col min="8452" max="8453" width="9.140625" hidden="1" customWidth="1"/>
    <col min="8454" max="8455" width="20.7109375" hidden="1" customWidth="1"/>
    <col min="8456" max="8456" width="6.5703125" hidden="1" customWidth="1"/>
    <col min="8457" max="8461" width="9.140625" hidden="1" customWidth="1"/>
    <col min="8462" max="8704" width="9.140625" hidden="1"/>
    <col min="8705" max="8705" width="5.140625" hidden="1" customWidth="1"/>
    <col min="8706" max="8706" width="49.7109375" hidden="1" customWidth="1"/>
    <col min="8707" max="8707" width="28.28515625" hidden="1" customWidth="1"/>
    <col min="8708" max="8709" width="9.140625" hidden="1" customWidth="1"/>
    <col min="8710" max="8711" width="20.7109375" hidden="1" customWidth="1"/>
    <col min="8712" max="8712" width="6.5703125" hidden="1" customWidth="1"/>
    <col min="8713" max="8717" width="9.140625" hidden="1" customWidth="1"/>
    <col min="8718" max="8960" width="9.140625" hidden="1"/>
    <col min="8961" max="8961" width="5.140625" hidden="1" customWidth="1"/>
    <col min="8962" max="8962" width="49.7109375" hidden="1" customWidth="1"/>
    <col min="8963" max="8963" width="28.28515625" hidden="1" customWidth="1"/>
    <col min="8964" max="8965" width="9.140625" hidden="1" customWidth="1"/>
    <col min="8966" max="8967" width="20.7109375" hidden="1" customWidth="1"/>
    <col min="8968" max="8968" width="6.5703125" hidden="1" customWidth="1"/>
    <col min="8969" max="8973" width="9.140625" hidden="1" customWidth="1"/>
    <col min="8974" max="9216" width="9.140625" hidden="1"/>
    <col min="9217" max="9217" width="5.140625" hidden="1" customWidth="1"/>
    <col min="9218" max="9218" width="49.7109375" hidden="1" customWidth="1"/>
    <col min="9219" max="9219" width="28.28515625" hidden="1" customWidth="1"/>
    <col min="9220" max="9221" width="9.140625" hidden="1" customWidth="1"/>
    <col min="9222" max="9223" width="20.7109375" hidden="1" customWidth="1"/>
    <col min="9224" max="9224" width="6.5703125" hidden="1" customWidth="1"/>
    <col min="9225" max="9229" width="9.140625" hidden="1" customWidth="1"/>
    <col min="9230" max="9472" width="9.140625" hidden="1"/>
    <col min="9473" max="9473" width="5.140625" hidden="1" customWidth="1"/>
    <col min="9474" max="9474" width="49.7109375" hidden="1" customWidth="1"/>
    <col min="9475" max="9475" width="28.28515625" hidden="1" customWidth="1"/>
    <col min="9476" max="9477" width="9.140625" hidden="1" customWidth="1"/>
    <col min="9478" max="9479" width="20.7109375" hidden="1" customWidth="1"/>
    <col min="9480" max="9480" width="6.5703125" hidden="1" customWidth="1"/>
    <col min="9481" max="9485" width="9.140625" hidden="1" customWidth="1"/>
    <col min="9486" max="9728" width="9.140625" hidden="1"/>
    <col min="9729" max="9729" width="5.140625" hidden="1" customWidth="1"/>
    <col min="9730" max="9730" width="49.7109375" hidden="1" customWidth="1"/>
    <col min="9731" max="9731" width="28.28515625" hidden="1" customWidth="1"/>
    <col min="9732" max="9733" width="9.140625" hidden="1" customWidth="1"/>
    <col min="9734" max="9735" width="20.7109375" hidden="1" customWidth="1"/>
    <col min="9736" max="9736" width="6.5703125" hidden="1" customWidth="1"/>
    <col min="9737" max="9741" width="9.140625" hidden="1" customWidth="1"/>
    <col min="9742" max="9984" width="9.140625" hidden="1"/>
    <col min="9985" max="9985" width="5.140625" hidden="1" customWidth="1"/>
    <col min="9986" max="9986" width="49.7109375" hidden="1" customWidth="1"/>
    <col min="9987" max="9987" width="28.28515625" hidden="1" customWidth="1"/>
    <col min="9988" max="9989" width="9.140625" hidden="1" customWidth="1"/>
    <col min="9990" max="9991" width="20.7109375" hidden="1" customWidth="1"/>
    <col min="9992" max="9992" width="6.5703125" hidden="1" customWidth="1"/>
    <col min="9993" max="9997" width="9.140625" hidden="1" customWidth="1"/>
    <col min="9998" max="10240" width="9.140625" hidden="1"/>
    <col min="10241" max="10241" width="5.140625" hidden="1" customWidth="1"/>
    <col min="10242" max="10242" width="49.7109375" hidden="1" customWidth="1"/>
    <col min="10243" max="10243" width="28.28515625" hidden="1" customWidth="1"/>
    <col min="10244" max="10245" width="9.140625" hidden="1" customWidth="1"/>
    <col min="10246" max="10247" width="20.7109375" hidden="1" customWidth="1"/>
    <col min="10248" max="10248" width="6.5703125" hidden="1" customWidth="1"/>
    <col min="10249" max="10253" width="9.140625" hidden="1" customWidth="1"/>
    <col min="10254" max="10496" width="9.140625" hidden="1"/>
    <col min="10497" max="10497" width="5.140625" hidden="1" customWidth="1"/>
    <col min="10498" max="10498" width="49.7109375" hidden="1" customWidth="1"/>
    <col min="10499" max="10499" width="28.28515625" hidden="1" customWidth="1"/>
    <col min="10500" max="10501" width="9.140625" hidden="1" customWidth="1"/>
    <col min="10502" max="10503" width="20.7109375" hidden="1" customWidth="1"/>
    <col min="10504" max="10504" width="6.5703125" hidden="1" customWidth="1"/>
    <col min="10505" max="10509" width="9.140625" hidden="1" customWidth="1"/>
    <col min="10510" max="10752" width="9.140625" hidden="1"/>
    <col min="10753" max="10753" width="5.140625" hidden="1" customWidth="1"/>
    <col min="10754" max="10754" width="49.7109375" hidden="1" customWidth="1"/>
    <col min="10755" max="10755" width="28.28515625" hidden="1" customWidth="1"/>
    <col min="10756" max="10757" width="9.140625" hidden="1" customWidth="1"/>
    <col min="10758" max="10759" width="20.7109375" hidden="1" customWidth="1"/>
    <col min="10760" max="10760" width="6.5703125" hidden="1" customWidth="1"/>
    <col min="10761" max="10765" width="9.140625" hidden="1" customWidth="1"/>
    <col min="10766" max="11008" width="9.140625" hidden="1"/>
    <col min="11009" max="11009" width="5.140625" hidden="1" customWidth="1"/>
    <col min="11010" max="11010" width="49.7109375" hidden="1" customWidth="1"/>
    <col min="11011" max="11011" width="28.28515625" hidden="1" customWidth="1"/>
    <col min="11012" max="11013" width="9.140625" hidden="1" customWidth="1"/>
    <col min="11014" max="11015" width="20.7109375" hidden="1" customWidth="1"/>
    <col min="11016" max="11016" width="6.5703125" hidden="1" customWidth="1"/>
    <col min="11017" max="11021" width="9.140625" hidden="1" customWidth="1"/>
    <col min="11022" max="11264" width="9.140625" hidden="1"/>
    <col min="11265" max="11265" width="5.140625" hidden="1" customWidth="1"/>
    <col min="11266" max="11266" width="49.7109375" hidden="1" customWidth="1"/>
    <col min="11267" max="11267" width="28.28515625" hidden="1" customWidth="1"/>
    <col min="11268" max="11269" width="9.140625" hidden="1" customWidth="1"/>
    <col min="11270" max="11271" width="20.7109375" hidden="1" customWidth="1"/>
    <col min="11272" max="11272" width="6.5703125" hidden="1" customWidth="1"/>
    <col min="11273" max="11277" width="9.140625" hidden="1" customWidth="1"/>
    <col min="11278" max="11520" width="9.140625" hidden="1"/>
    <col min="11521" max="11521" width="5.140625" hidden="1" customWidth="1"/>
    <col min="11522" max="11522" width="49.7109375" hidden="1" customWidth="1"/>
    <col min="11523" max="11523" width="28.28515625" hidden="1" customWidth="1"/>
    <col min="11524" max="11525" width="9.140625" hidden="1" customWidth="1"/>
    <col min="11526" max="11527" width="20.7109375" hidden="1" customWidth="1"/>
    <col min="11528" max="11528" width="6.5703125" hidden="1" customWidth="1"/>
    <col min="11529" max="11533" width="9.140625" hidden="1" customWidth="1"/>
    <col min="11534" max="11776" width="9.140625" hidden="1"/>
    <col min="11777" max="11777" width="5.140625" hidden="1" customWidth="1"/>
    <col min="11778" max="11778" width="49.7109375" hidden="1" customWidth="1"/>
    <col min="11779" max="11779" width="28.28515625" hidden="1" customWidth="1"/>
    <col min="11780" max="11781" width="9.140625" hidden="1" customWidth="1"/>
    <col min="11782" max="11783" width="20.7109375" hidden="1" customWidth="1"/>
    <col min="11784" max="11784" width="6.5703125" hidden="1" customWidth="1"/>
    <col min="11785" max="11789" width="9.140625" hidden="1" customWidth="1"/>
    <col min="11790" max="12032" width="9.140625" hidden="1"/>
    <col min="12033" max="12033" width="5.140625" hidden="1" customWidth="1"/>
    <col min="12034" max="12034" width="49.7109375" hidden="1" customWidth="1"/>
    <col min="12035" max="12035" width="28.28515625" hidden="1" customWidth="1"/>
    <col min="12036" max="12037" width="9.140625" hidden="1" customWidth="1"/>
    <col min="12038" max="12039" width="20.7109375" hidden="1" customWidth="1"/>
    <col min="12040" max="12040" width="6.5703125" hidden="1" customWidth="1"/>
    <col min="12041" max="12045" width="9.140625" hidden="1" customWidth="1"/>
    <col min="12046" max="12288" width="9.140625" hidden="1"/>
    <col min="12289" max="12289" width="5.140625" hidden="1" customWidth="1"/>
    <col min="12290" max="12290" width="49.7109375" hidden="1" customWidth="1"/>
    <col min="12291" max="12291" width="28.28515625" hidden="1" customWidth="1"/>
    <col min="12292" max="12293" width="9.140625" hidden="1" customWidth="1"/>
    <col min="12294" max="12295" width="20.7109375" hidden="1" customWidth="1"/>
    <col min="12296" max="12296" width="6.5703125" hidden="1" customWidth="1"/>
    <col min="12297" max="12301" width="9.140625" hidden="1" customWidth="1"/>
    <col min="12302" max="12544" width="9.140625" hidden="1"/>
    <col min="12545" max="12545" width="5.140625" hidden="1" customWidth="1"/>
    <col min="12546" max="12546" width="49.7109375" hidden="1" customWidth="1"/>
    <col min="12547" max="12547" width="28.28515625" hidden="1" customWidth="1"/>
    <col min="12548" max="12549" width="9.140625" hidden="1" customWidth="1"/>
    <col min="12550" max="12551" width="20.7109375" hidden="1" customWidth="1"/>
    <col min="12552" max="12552" width="6.5703125" hidden="1" customWidth="1"/>
    <col min="12553" max="12557" width="9.140625" hidden="1" customWidth="1"/>
    <col min="12558" max="12800" width="9.140625" hidden="1"/>
    <col min="12801" max="12801" width="5.140625" hidden="1" customWidth="1"/>
    <col min="12802" max="12802" width="49.7109375" hidden="1" customWidth="1"/>
    <col min="12803" max="12803" width="28.28515625" hidden="1" customWidth="1"/>
    <col min="12804" max="12805" width="9.140625" hidden="1" customWidth="1"/>
    <col min="12806" max="12807" width="20.7109375" hidden="1" customWidth="1"/>
    <col min="12808" max="12808" width="6.5703125" hidden="1" customWidth="1"/>
    <col min="12809" max="12813" width="9.140625" hidden="1" customWidth="1"/>
    <col min="12814" max="13056" width="9.140625" hidden="1"/>
    <col min="13057" max="13057" width="5.140625" hidden="1" customWidth="1"/>
    <col min="13058" max="13058" width="49.7109375" hidden="1" customWidth="1"/>
    <col min="13059" max="13059" width="28.28515625" hidden="1" customWidth="1"/>
    <col min="13060" max="13061" width="9.140625" hidden="1" customWidth="1"/>
    <col min="13062" max="13063" width="20.7109375" hidden="1" customWidth="1"/>
    <col min="13064" max="13064" width="6.5703125" hidden="1" customWidth="1"/>
    <col min="13065" max="13069" width="9.140625" hidden="1" customWidth="1"/>
    <col min="13070" max="13312" width="9.140625" hidden="1"/>
    <col min="13313" max="13313" width="5.140625" hidden="1" customWidth="1"/>
    <col min="13314" max="13314" width="49.7109375" hidden="1" customWidth="1"/>
    <col min="13315" max="13315" width="28.28515625" hidden="1" customWidth="1"/>
    <col min="13316" max="13317" width="9.140625" hidden="1" customWidth="1"/>
    <col min="13318" max="13319" width="20.7109375" hidden="1" customWidth="1"/>
    <col min="13320" max="13320" width="6.5703125" hidden="1" customWidth="1"/>
    <col min="13321" max="13325" width="9.140625" hidden="1" customWidth="1"/>
    <col min="13326" max="13568" width="9.140625" hidden="1"/>
    <col min="13569" max="13569" width="5.140625" hidden="1" customWidth="1"/>
    <col min="13570" max="13570" width="49.7109375" hidden="1" customWidth="1"/>
    <col min="13571" max="13571" width="28.28515625" hidden="1" customWidth="1"/>
    <col min="13572" max="13573" width="9.140625" hidden="1" customWidth="1"/>
    <col min="13574" max="13575" width="20.7109375" hidden="1" customWidth="1"/>
    <col min="13576" max="13576" width="6.5703125" hidden="1" customWidth="1"/>
    <col min="13577" max="13581" width="9.140625" hidden="1" customWidth="1"/>
    <col min="13582" max="13824" width="9.140625" hidden="1"/>
    <col min="13825" max="13825" width="5.140625" hidden="1" customWidth="1"/>
    <col min="13826" max="13826" width="49.7109375" hidden="1" customWidth="1"/>
    <col min="13827" max="13827" width="28.28515625" hidden="1" customWidth="1"/>
    <col min="13828" max="13829" width="9.140625" hidden="1" customWidth="1"/>
    <col min="13830" max="13831" width="20.7109375" hidden="1" customWidth="1"/>
    <col min="13832" max="13832" width="6.5703125" hidden="1" customWidth="1"/>
    <col min="13833" max="13837" width="9.140625" hidden="1" customWidth="1"/>
    <col min="13838" max="14080" width="9.140625" hidden="1"/>
    <col min="14081" max="14081" width="5.140625" hidden="1" customWidth="1"/>
    <col min="14082" max="14082" width="49.7109375" hidden="1" customWidth="1"/>
    <col min="14083" max="14083" width="28.28515625" hidden="1" customWidth="1"/>
    <col min="14084" max="14085" width="9.140625" hidden="1" customWidth="1"/>
    <col min="14086" max="14087" width="20.7109375" hidden="1" customWidth="1"/>
    <col min="14088" max="14088" width="6.5703125" hidden="1" customWidth="1"/>
    <col min="14089" max="14093" width="9.140625" hidden="1" customWidth="1"/>
    <col min="14094" max="14336" width="9.140625" hidden="1"/>
    <col min="14337" max="14337" width="5.140625" hidden="1" customWidth="1"/>
    <col min="14338" max="14338" width="49.7109375" hidden="1" customWidth="1"/>
    <col min="14339" max="14339" width="28.28515625" hidden="1" customWidth="1"/>
    <col min="14340" max="14341" width="9.140625" hidden="1" customWidth="1"/>
    <col min="14342" max="14343" width="20.7109375" hidden="1" customWidth="1"/>
    <col min="14344" max="14344" width="6.5703125" hidden="1" customWidth="1"/>
    <col min="14345" max="14349" width="9.140625" hidden="1" customWidth="1"/>
    <col min="14350" max="14592" width="9.140625" hidden="1"/>
    <col min="14593" max="14593" width="5.140625" hidden="1" customWidth="1"/>
    <col min="14594" max="14594" width="49.7109375" hidden="1" customWidth="1"/>
    <col min="14595" max="14595" width="28.28515625" hidden="1" customWidth="1"/>
    <col min="14596" max="14597" width="9.140625" hidden="1" customWidth="1"/>
    <col min="14598" max="14599" width="20.7109375" hidden="1" customWidth="1"/>
    <col min="14600" max="14600" width="6.5703125" hidden="1" customWidth="1"/>
    <col min="14601" max="14605" width="9.140625" hidden="1" customWidth="1"/>
    <col min="14606" max="14848" width="9.140625" hidden="1"/>
    <col min="14849" max="14849" width="5.140625" hidden="1" customWidth="1"/>
    <col min="14850" max="14850" width="49.7109375" hidden="1" customWidth="1"/>
    <col min="14851" max="14851" width="28.28515625" hidden="1" customWidth="1"/>
    <col min="14852" max="14853" width="9.140625" hidden="1" customWidth="1"/>
    <col min="14854" max="14855" width="20.7109375" hidden="1" customWidth="1"/>
    <col min="14856" max="14856" width="6.5703125" hidden="1" customWidth="1"/>
    <col min="14857" max="14861" width="9.140625" hidden="1" customWidth="1"/>
    <col min="14862" max="15104" width="9.140625" hidden="1"/>
    <col min="15105" max="15105" width="5.140625" hidden="1" customWidth="1"/>
    <col min="15106" max="15106" width="49.7109375" hidden="1" customWidth="1"/>
    <col min="15107" max="15107" width="28.28515625" hidden="1" customWidth="1"/>
    <col min="15108" max="15109" width="9.140625" hidden="1" customWidth="1"/>
    <col min="15110" max="15111" width="20.7109375" hidden="1" customWidth="1"/>
    <col min="15112" max="15112" width="6.5703125" hidden="1" customWidth="1"/>
    <col min="15113" max="15117" width="9.140625" hidden="1" customWidth="1"/>
    <col min="15118" max="15360" width="9.140625" hidden="1"/>
    <col min="15361" max="15361" width="5.140625" hidden="1" customWidth="1"/>
    <col min="15362" max="15362" width="49.7109375" hidden="1" customWidth="1"/>
    <col min="15363" max="15363" width="28.28515625" hidden="1" customWidth="1"/>
    <col min="15364" max="15365" width="9.140625" hidden="1" customWidth="1"/>
    <col min="15366" max="15367" width="20.7109375" hidden="1" customWidth="1"/>
    <col min="15368" max="15368" width="6.5703125" hidden="1" customWidth="1"/>
    <col min="15369" max="15373" width="9.140625" hidden="1" customWidth="1"/>
    <col min="15374" max="15616" width="9.140625" hidden="1"/>
    <col min="15617" max="15617" width="5.140625" hidden="1" customWidth="1"/>
    <col min="15618" max="15618" width="49.7109375" hidden="1" customWidth="1"/>
    <col min="15619" max="15619" width="28.28515625" hidden="1" customWidth="1"/>
    <col min="15620" max="15621" width="9.140625" hidden="1" customWidth="1"/>
    <col min="15622" max="15623" width="20.7109375" hidden="1" customWidth="1"/>
    <col min="15624" max="15624" width="6.5703125" hidden="1" customWidth="1"/>
    <col min="15625" max="15629" width="9.140625" hidden="1" customWidth="1"/>
    <col min="15630" max="15872" width="9.140625" hidden="1"/>
    <col min="15873" max="15873" width="5.140625" hidden="1" customWidth="1"/>
    <col min="15874" max="15874" width="49.7109375" hidden="1" customWidth="1"/>
    <col min="15875" max="15875" width="28.28515625" hidden="1" customWidth="1"/>
    <col min="15876" max="15877" width="9.140625" hidden="1" customWidth="1"/>
    <col min="15878" max="15879" width="20.7109375" hidden="1" customWidth="1"/>
    <col min="15880" max="15880" width="6.5703125" hidden="1" customWidth="1"/>
    <col min="15881" max="15885" width="9.140625" hidden="1" customWidth="1"/>
    <col min="15886" max="16128" width="9.140625" hidden="1"/>
    <col min="16129" max="16129" width="5.140625" hidden="1" customWidth="1"/>
    <col min="16130" max="16130" width="49.7109375" hidden="1" customWidth="1"/>
    <col min="16131" max="16131" width="28.28515625" hidden="1" customWidth="1"/>
    <col min="16132" max="16133" width="9.140625" hidden="1" customWidth="1"/>
    <col min="16134" max="16135" width="20.7109375" hidden="1" customWidth="1"/>
    <col min="16136" max="16136" width="6.5703125" hidden="1" customWidth="1"/>
    <col min="16137" max="16141" width="9.140625" hidden="1" customWidth="1"/>
    <col min="16142" max="16384" width="9.140625" hidden="1"/>
  </cols>
  <sheetData>
    <row r="1" spans="1:8" x14ac:dyDescent="0.25">
      <c r="A1" s="1"/>
      <c r="B1" s="1"/>
      <c r="C1" s="2"/>
      <c r="D1" s="1"/>
      <c r="E1" s="1"/>
      <c r="F1" s="1"/>
      <c r="G1" s="1"/>
      <c r="H1" s="1"/>
    </row>
    <row r="2" spans="1:8" ht="15.75" x14ac:dyDescent="0.25">
      <c r="A2" s="1"/>
      <c r="B2" s="3" t="s">
        <v>34</v>
      </c>
      <c r="C2" s="4"/>
      <c r="D2" s="5"/>
      <c r="E2" s="5"/>
      <c r="F2" s="5"/>
      <c r="G2" s="5"/>
      <c r="H2" s="5"/>
    </row>
    <row r="3" spans="1:8" ht="15.75" x14ac:dyDescent="0.25">
      <c r="A3" s="1"/>
      <c r="B3" s="3"/>
      <c r="C3" s="4"/>
      <c r="D3" s="5"/>
      <c r="E3" s="5"/>
      <c r="F3" s="5"/>
      <c r="G3" s="5"/>
      <c r="H3" s="5"/>
    </row>
    <row r="4" spans="1:8" ht="17.45" customHeight="1" x14ac:dyDescent="0.25">
      <c r="A4" s="1"/>
      <c r="B4" s="6" t="s">
        <v>0</v>
      </c>
      <c r="C4" s="7"/>
      <c r="D4" s="8"/>
      <c r="E4" s="8"/>
      <c r="F4" s="8"/>
      <c r="G4" s="8"/>
      <c r="H4" s="9"/>
    </row>
    <row r="5" spans="1:8" ht="17.45" customHeight="1" x14ac:dyDescent="0.25">
      <c r="A5" s="10"/>
      <c r="B5" s="11" t="s">
        <v>35</v>
      </c>
      <c r="C5" s="7"/>
      <c r="D5" s="8"/>
      <c r="E5" s="8"/>
      <c r="F5" s="8"/>
      <c r="G5" s="8"/>
      <c r="H5" s="9"/>
    </row>
    <row r="6" spans="1:8" ht="17.45" customHeight="1" x14ac:dyDescent="0.25">
      <c r="A6" s="10"/>
      <c r="B6" s="6" t="s">
        <v>36</v>
      </c>
      <c r="C6" s="12"/>
      <c r="D6" s="13"/>
      <c r="E6" s="13"/>
      <c r="F6" s="13"/>
      <c r="G6" s="13"/>
      <c r="H6" s="9"/>
    </row>
    <row r="7" spans="1:8" ht="17.45" customHeight="1" x14ac:dyDescent="0.25">
      <c r="A7" s="10"/>
      <c r="B7" s="6"/>
      <c r="C7" s="12"/>
      <c r="D7" s="13"/>
      <c r="E7" s="13"/>
      <c r="F7" s="13"/>
      <c r="G7" s="13"/>
      <c r="H7" s="9"/>
    </row>
    <row r="8" spans="1:8" x14ac:dyDescent="0.25">
      <c r="A8" s="1"/>
      <c r="B8" s="14" t="s">
        <v>2</v>
      </c>
      <c r="C8" s="2"/>
      <c r="D8" s="1"/>
      <c r="E8" s="1"/>
      <c r="F8" s="1"/>
      <c r="G8" s="1"/>
      <c r="H8" s="1"/>
    </row>
    <row r="9" spans="1:8" x14ac:dyDescent="0.25">
      <c r="A9" s="1"/>
      <c r="B9" s="15" t="s">
        <v>37</v>
      </c>
      <c r="C9" s="2"/>
      <c r="D9" s="1"/>
      <c r="E9" s="1"/>
      <c r="F9" s="1"/>
      <c r="G9" s="1"/>
      <c r="H9" s="1"/>
    </row>
    <row r="10" spans="1:8" ht="47.25" x14ac:dyDescent="0.25">
      <c r="A10" s="1"/>
      <c r="B10" s="16" t="s">
        <v>3</v>
      </c>
      <c r="C10" s="17" t="s">
        <v>38</v>
      </c>
      <c r="D10" s="18" t="s">
        <v>39</v>
      </c>
      <c r="E10" s="19" t="s">
        <v>40</v>
      </c>
      <c r="F10" s="20" t="s">
        <v>41</v>
      </c>
      <c r="G10" s="18" t="s">
        <v>42</v>
      </c>
      <c r="H10" s="71"/>
    </row>
    <row r="11" spans="1:8" x14ac:dyDescent="0.25">
      <c r="A11" s="1"/>
      <c r="B11" s="22" t="s">
        <v>6</v>
      </c>
      <c r="C11" s="23">
        <v>194637.92</v>
      </c>
      <c r="D11" s="24">
        <f t="shared" ref="D11:D24" si="0">($C$30*(C11/$C$26))</f>
        <v>133.22239561943877</v>
      </c>
      <c r="E11" s="25">
        <f t="shared" ref="E11:E24" si="1">D11/(1+$C$29)</f>
        <v>115.84556140820763</v>
      </c>
      <c r="F11" s="24">
        <f t="shared" ref="F11:F24" si="2">($C$30*((C11*$C$28)/$C$26))</f>
        <v>134.1549523887748</v>
      </c>
      <c r="G11" s="26">
        <f t="shared" ref="G11:G24" si="3">F11/(1+$C$29)</f>
        <v>116.65648033806505</v>
      </c>
      <c r="H11" s="27"/>
    </row>
    <row r="12" spans="1:8" x14ac:dyDescent="0.25">
      <c r="A12" s="1"/>
      <c r="B12" s="28" t="s">
        <v>7</v>
      </c>
      <c r="C12" s="23">
        <v>144832.76</v>
      </c>
      <c r="D12" s="29">
        <f t="shared" si="0"/>
        <v>99.132621492128692</v>
      </c>
      <c r="E12" s="30">
        <f t="shared" si="1"/>
        <v>86.20227955837278</v>
      </c>
      <c r="F12" s="29">
        <f t="shared" si="2"/>
        <v>99.826549842573584</v>
      </c>
      <c r="G12" s="31">
        <f t="shared" si="3"/>
        <v>86.805695515281386</v>
      </c>
      <c r="H12" s="27"/>
    </row>
    <row r="13" spans="1:8" x14ac:dyDescent="0.25">
      <c r="A13" s="1"/>
      <c r="B13" s="28" t="s">
        <v>8</v>
      </c>
      <c r="C13" s="23">
        <v>150401.94</v>
      </c>
      <c r="D13" s="29">
        <f t="shared" si="0"/>
        <v>102.94451745379878</v>
      </c>
      <c r="E13" s="30">
        <f t="shared" si="1"/>
        <v>89.516971698955473</v>
      </c>
      <c r="F13" s="29">
        <f t="shared" si="2"/>
        <v>103.66512907597537</v>
      </c>
      <c r="G13" s="31">
        <f t="shared" si="3"/>
        <v>90.143590500848163</v>
      </c>
      <c r="H13" s="27"/>
    </row>
    <row r="14" spans="1:8" x14ac:dyDescent="0.25">
      <c r="A14" s="1"/>
      <c r="B14" s="28" t="s">
        <v>9</v>
      </c>
      <c r="C14" s="23">
        <v>144652.44</v>
      </c>
      <c r="D14" s="29">
        <f t="shared" si="0"/>
        <v>99.009199178644778</v>
      </c>
      <c r="E14" s="30">
        <f t="shared" si="1"/>
        <v>86.094955807517209</v>
      </c>
      <c r="F14" s="29">
        <f t="shared" si="2"/>
        <v>99.702263572895262</v>
      </c>
      <c r="G14" s="31">
        <f t="shared" si="3"/>
        <v>86.697620498169798</v>
      </c>
      <c r="H14" s="27"/>
    </row>
    <row r="15" spans="1:8" x14ac:dyDescent="0.25">
      <c r="A15" s="1"/>
      <c r="B15" s="28" t="s">
        <v>10</v>
      </c>
      <c r="C15" s="23">
        <v>145528.54999999999</v>
      </c>
      <c r="D15" s="29">
        <f t="shared" si="0"/>
        <v>99.608863791923341</v>
      </c>
      <c r="E15" s="30">
        <f t="shared" si="1"/>
        <v>86.616403297324652</v>
      </c>
      <c r="F15" s="29">
        <f t="shared" si="2"/>
        <v>100.30612583846678</v>
      </c>
      <c r="G15" s="31">
        <f t="shared" si="3"/>
        <v>87.222718120405901</v>
      </c>
      <c r="H15" s="27"/>
    </row>
    <row r="16" spans="1:8" x14ac:dyDescent="0.25">
      <c r="A16" s="1"/>
      <c r="B16" s="28" t="s">
        <v>11</v>
      </c>
      <c r="C16" s="23">
        <v>142137.06</v>
      </c>
      <c r="D16" s="29">
        <f t="shared" si="0"/>
        <v>97.287515400410683</v>
      </c>
      <c r="E16" s="30">
        <f t="shared" si="1"/>
        <v>84.597839478617999</v>
      </c>
      <c r="F16" s="29">
        <f t="shared" si="2"/>
        <v>97.968528008213568</v>
      </c>
      <c r="G16" s="31">
        <f t="shared" si="3"/>
        <v>85.19002435496833</v>
      </c>
      <c r="H16" s="27"/>
    </row>
    <row r="17" spans="1:8" x14ac:dyDescent="0.25">
      <c r="A17" s="1"/>
      <c r="B17" s="28" t="s">
        <v>12</v>
      </c>
      <c r="C17" s="23">
        <v>131228.60999999999</v>
      </c>
      <c r="D17" s="29">
        <f t="shared" si="0"/>
        <v>89.821088295687886</v>
      </c>
      <c r="E17" s="30">
        <f t="shared" si="1"/>
        <v>78.10529417016339</v>
      </c>
      <c r="F17" s="29">
        <f t="shared" si="2"/>
        <v>90.449835913757695</v>
      </c>
      <c r="G17" s="31">
        <f t="shared" si="3"/>
        <v>78.65203122935452</v>
      </c>
      <c r="H17" s="27"/>
    </row>
    <row r="18" spans="1:8" x14ac:dyDescent="0.25">
      <c r="A18" s="1"/>
      <c r="B18" s="28" t="s">
        <v>13</v>
      </c>
      <c r="C18" s="23">
        <v>138062.31</v>
      </c>
      <c r="D18" s="29">
        <f t="shared" si="0"/>
        <v>94.498501026694044</v>
      </c>
      <c r="E18" s="30">
        <f t="shared" si="1"/>
        <v>82.172609588429609</v>
      </c>
      <c r="F18" s="29">
        <f t="shared" si="2"/>
        <v>95.159990533880887</v>
      </c>
      <c r="G18" s="31">
        <f t="shared" si="3"/>
        <v>82.747817855548604</v>
      </c>
      <c r="H18" s="27"/>
    </row>
    <row r="19" spans="1:8" x14ac:dyDescent="0.25">
      <c r="A19" s="1"/>
      <c r="B19" s="28" t="s">
        <v>14</v>
      </c>
      <c r="C19" s="23">
        <v>132828.99</v>
      </c>
      <c r="D19" s="29">
        <f t="shared" si="0"/>
        <v>90.916488706365513</v>
      </c>
      <c r="E19" s="30">
        <f t="shared" si="1"/>
        <v>79.057816266404799</v>
      </c>
      <c r="F19" s="29">
        <f t="shared" si="2"/>
        <v>91.552904127310043</v>
      </c>
      <c r="G19" s="31">
        <f t="shared" si="3"/>
        <v>79.611220980269607</v>
      </c>
      <c r="H19" s="27"/>
    </row>
    <row r="20" spans="1:8" x14ac:dyDescent="0.25">
      <c r="A20" s="1"/>
      <c r="B20" s="28" t="s">
        <v>15</v>
      </c>
      <c r="C20" s="23">
        <v>150359.43</v>
      </c>
      <c r="D20" s="29">
        <f t="shared" si="0"/>
        <v>102.91542094455852</v>
      </c>
      <c r="E20" s="30">
        <f t="shared" si="1"/>
        <v>89.491670386572636</v>
      </c>
      <c r="F20" s="29">
        <f t="shared" si="2"/>
        <v>103.63582889117042</v>
      </c>
      <c r="G20" s="31">
        <f t="shared" si="3"/>
        <v>90.118112079278632</v>
      </c>
      <c r="H20" s="27"/>
    </row>
    <row r="21" spans="1:8" x14ac:dyDescent="0.25">
      <c r="A21" s="1"/>
      <c r="B21" s="28" t="s">
        <v>16</v>
      </c>
      <c r="C21" s="23">
        <v>164799.51999999999</v>
      </c>
      <c r="D21" s="29">
        <f t="shared" si="0"/>
        <v>112.79912388774812</v>
      </c>
      <c r="E21" s="30">
        <f t="shared" si="1"/>
        <v>98.086194684998375</v>
      </c>
      <c r="F21" s="29">
        <f t="shared" si="2"/>
        <v>113.58871775496233</v>
      </c>
      <c r="G21" s="31">
        <f t="shared" si="3"/>
        <v>98.772798047793344</v>
      </c>
      <c r="H21" s="27"/>
    </row>
    <row r="22" spans="1:8" x14ac:dyDescent="0.25">
      <c r="A22" s="1"/>
      <c r="B22" s="28" t="s">
        <v>17</v>
      </c>
      <c r="C22" s="23">
        <v>127907.82</v>
      </c>
      <c r="D22" s="29">
        <f t="shared" si="0"/>
        <v>87.548131416837791</v>
      </c>
      <c r="E22" s="30">
        <f t="shared" si="1"/>
        <v>76.12880992768504</v>
      </c>
      <c r="F22" s="29">
        <f t="shared" si="2"/>
        <v>88.160968336755658</v>
      </c>
      <c r="G22" s="31">
        <f t="shared" si="3"/>
        <v>76.661711597178837</v>
      </c>
      <c r="H22" s="27"/>
    </row>
    <row r="23" spans="1:8" x14ac:dyDescent="0.25">
      <c r="A23" s="1"/>
      <c r="B23" s="28" t="s">
        <v>18</v>
      </c>
      <c r="C23" s="23">
        <v>147846.37</v>
      </c>
      <c r="D23" s="29">
        <f t="shared" si="0"/>
        <v>101.19532511978097</v>
      </c>
      <c r="E23" s="30">
        <f t="shared" si="1"/>
        <v>87.995934886766065</v>
      </c>
      <c r="F23" s="29">
        <f t="shared" si="2"/>
        <v>101.90369239561942</v>
      </c>
      <c r="G23" s="31">
        <f t="shared" si="3"/>
        <v>88.611906430973406</v>
      </c>
      <c r="H23" s="27"/>
    </row>
    <row r="24" spans="1:8" x14ac:dyDescent="0.25">
      <c r="A24" s="1"/>
      <c r="B24" s="37" t="s">
        <v>19</v>
      </c>
      <c r="C24" s="23">
        <v>136998.39999999999</v>
      </c>
      <c r="D24" s="29">
        <f t="shared" si="0"/>
        <v>93.770294318959628</v>
      </c>
      <c r="E24" s="30">
        <f t="shared" si="1"/>
        <v>81.539386364312733</v>
      </c>
      <c r="F24" s="29">
        <f t="shared" si="2"/>
        <v>94.426686379192333</v>
      </c>
      <c r="G24" s="31">
        <f t="shared" si="3"/>
        <v>82.110162068862905</v>
      </c>
      <c r="H24" s="27"/>
    </row>
    <row r="25" spans="1:8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</row>
    <row r="26" spans="1:8" ht="17.25" x14ac:dyDescent="0.25">
      <c r="A26" s="1"/>
      <c r="B26" s="38" t="s">
        <v>43</v>
      </c>
      <c r="C26" s="43">
        <f>(C25*365.25)/1000</f>
        <v>29.22</v>
      </c>
      <c r="D26" s="44"/>
      <c r="E26" s="27"/>
      <c r="F26" s="27"/>
      <c r="G26" s="45"/>
      <c r="H26" s="27"/>
    </row>
    <row r="27" spans="1:8" ht="17.25" customHeight="1" x14ac:dyDescent="0.25">
      <c r="A27" s="1"/>
      <c r="B27" s="50" t="s">
        <v>44</v>
      </c>
      <c r="C27" s="47">
        <f>ROUND(AVERAGE(Inflace!E3:E6),3)</f>
        <v>7.0000000000000001E-3</v>
      </c>
      <c r="D27" s="44"/>
      <c r="E27" s="44"/>
      <c r="F27" s="44"/>
      <c r="G27" s="45"/>
      <c r="H27" s="49"/>
    </row>
    <row r="28" spans="1:8" ht="17.25" customHeight="1" x14ac:dyDescent="0.25">
      <c r="A28" s="1"/>
      <c r="B28" s="50" t="s">
        <v>45</v>
      </c>
      <c r="C28" s="72">
        <f>1+C27</f>
        <v>1.0069999999999999</v>
      </c>
      <c r="D28" s="44"/>
      <c r="E28" s="44"/>
      <c r="F28" s="44"/>
      <c r="G28" s="45"/>
      <c r="H28" s="44"/>
    </row>
    <row r="29" spans="1:8" ht="17.25" customHeigh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</row>
    <row r="30" spans="1:8" ht="17.25" customHeigh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</row>
    <row r="31" spans="1:8" x14ac:dyDescent="0.25">
      <c r="A31" s="1"/>
      <c r="B31" s="1"/>
      <c r="C31" s="2"/>
      <c r="D31" s="1"/>
      <c r="E31" s="1"/>
      <c r="F31" s="56"/>
      <c r="G31" s="1"/>
    </row>
    <row r="32" spans="1:8" x14ac:dyDescent="0.25">
      <c r="A32" s="1"/>
      <c r="B32" s="57" t="s">
        <v>24</v>
      </c>
      <c r="C32" s="58"/>
      <c r="D32" s="59"/>
      <c r="E32" s="59"/>
      <c r="F32" s="59"/>
      <c r="G32" s="59"/>
      <c r="H32" s="59"/>
    </row>
    <row r="33" spans="1:8" s="64" customFormat="1" ht="17.25" customHeight="1" x14ac:dyDescent="0.25">
      <c r="A33" s="1"/>
      <c r="B33" s="60" t="s">
        <v>25</v>
      </c>
      <c r="C33" s="61"/>
      <c r="D33" s="60"/>
      <c r="E33" s="60"/>
      <c r="F33" s="60"/>
      <c r="G33" s="60"/>
      <c r="H33" s="62"/>
    </row>
    <row r="34" spans="1:8" s="64" customFormat="1" ht="10.5" customHeight="1" x14ac:dyDescent="0.25">
      <c r="A34" s="1"/>
      <c r="B34" s="65" t="s">
        <v>26</v>
      </c>
      <c r="C34" s="61"/>
      <c r="D34" s="60"/>
      <c r="E34" s="60"/>
      <c r="F34" s="60"/>
      <c r="G34" s="60"/>
      <c r="H34" s="62"/>
    </row>
    <row r="35" spans="1:8" s="64" customFormat="1" ht="17.25" customHeight="1" x14ac:dyDescent="0.25">
      <c r="A35" s="1"/>
      <c r="B35" s="66" t="s">
        <v>46</v>
      </c>
      <c r="C35" s="67"/>
      <c r="D35" s="66"/>
      <c r="E35" s="66"/>
      <c r="F35" s="66"/>
      <c r="G35" s="66"/>
      <c r="H35" s="62"/>
    </row>
    <row r="36" spans="1:8" ht="10.5" customHeight="1" x14ac:dyDescent="0.25">
      <c r="A36" s="1"/>
      <c r="B36" s="66" t="s">
        <v>47</v>
      </c>
      <c r="C36" s="70" t="s">
        <v>27</v>
      </c>
      <c r="D36" s="69"/>
      <c r="E36" s="69"/>
      <c r="F36" s="69"/>
      <c r="G36" s="60"/>
      <c r="H36" s="44"/>
    </row>
    <row r="37" spans="1:8" ht="17.25" customHeight="1" x14ac:dyDescent="0.25">
      <c r="A37" s="1"/>
      <c r="B37" s="66" t="s">
        <v>48</v>
      </c>
      <c r="C37" s="61"/>
      <c r="D37" s="69"/>
      <c r="E37" s="69"/>
      <c r="F37" s="69"/>
      <c r="G37" s="60"/>
      <c r="H37" s="44"/>
    </row>
    <row r="38" spans="1:8" ht="10.5" customHeight="1" x14ac:dyDescent="0.25">
      <c r="A38" s="1"/>
      <c r="B38" s="66" t="s">
        <v>49</v>
      </c>
      <c r="C38" s="61"/>
      <c r="D38" s="69"/>
      <c r="E38" s="69"/>
      <c r="F38" s="69"/>
      <c r="G38" s="60"/>
      <c r="H38" s="44"/>
    </row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</sheetData>
  <hyperlinks>
    <hyperlink ref="C36" r:id="rId1"/>
    <hyperlink ref="B34" r:id="rId2"/>
  </hyperlinks>
  <pageMargins left="0.7" right="0.7" top="0.78740157499999996" bottom="0.78740157499999996" header="0.3" footer="0.3"/>
  <ignoredErrors>
    <ignoredError sqref="F11: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XFC47"/>
  <sheetViews>
    <sheetView topLeftCell="A11" zoomScale="160" zoomScaleNormal="160" workbookViewId="0">
      <selection activeCell="B34" sqref="B34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6.57031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64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65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1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2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66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58</v>
      </c>
      <c r="D10" s="18" t="s">
        <v>4</v>
      </c>
      <c r="E10" s="19" t="s">
        <v>5</v>
      </c>
      <c r="F10" s="20" t="s">
        <v>67</v>
      </c>
      <c r="G10" s="18" t="s">
        <v>68</v>
      </c>
      <c r="H10" s="21"/>
      <c r="I10" s="1"/>
      <c r="J10" s="1"/>
    </row>
    <row r="11" spans="1:10" customFormat="1" x14ac:dyDescent="0.25">
      <c r="A11" s="1"/>
      <c r="B11" s="22" t="s">
        <v>6</v>
      </c>
      <c r="C11" s="23">
        <v>194637.92</v>
      </c>
      <c r="D11" s="24">
        <f t="shared" ref="D11:D24" si="0">($C$30*(C11/$C$26))</f>
        <v>133.22239561943877</v>
      </c>
      <c r="E11" s="25">
        <f t="shared" ref="E11:E24" si="1">D11/(1+$C$29)</f>
        <v>115.84556140820763</v>
      </c>
      <c r="F11" s="24">
        <f>($C$30*((C11*$C$28)/$C$26))</f>
        <v>135.89163953806982</v>
      </c>
      <c r="G11" s="26">
        <f t="shared" ref="G11:G24" si="2">F11/(1+$C$29)</f>
        <v>118.16664307658246</v>
      </c>
      <c r="H11" s="27"/>
      <c r="I11" s="1"/>
      <c r="J11" s="1"/>
    </row>
    <row r="12" spans="1:10" customFormat="1" x14ac:dyDescent="0.25">
      <c r="A12" s="1"/>
      <c r="B12" s="28" t="s">
        <v>7</v>
      </c>
      <c r="C12" s="23">
        <v>144832.76</v>
      </c>
      <c r="D12" s="29">
        <f t="shared" si="0"/>
        <v>99.132621492128692</v>
      </c>
      <c r="E12" s="30">
        <f t="shared" si="1"/>
        <v>86.20227955837278</v>
      </c>
      <c r="F12" s="29">
        <f>($C$30*((C12*$C$28)/$C$26))</f>
        <v>101.11884269634497</v>
      </c>
      <c r="G12" s="31">
        <f t="shared" si="2"/>
        <v>87.929428431604322</v>
      </c>
      <c r="H12" s="27"/>
      <c r="I12" s="1"/>
      <c r="J12" s="1"/>
    </row>
    <row r="13" spans="1:10" customFormat="1" x14ac:dyDescent="0.25">
      <c r="A13" s="1"/>
      <c r="B13" s="28" t="s">
        <v>8</v>
      </c>
      <c r="C13" s="23">
        <v>150401.94</v>
      </c>
      <c r="D13" s="29">
        <f t="shared" si="0"/>
        <v>102.94451745379878</v>
      </c>
      <c r="E13" s="30">
        <f t="shared" si="1"/>
        <v>89.516971698955473</v>
      </c>
      <c r="F13" s="29">
        <f t="shared" ref="F13:F24" si="3">($C$30*((C13*$C$28)/$C$26))</f>
        <v>105.00711380550307</v>
      </c>
      <c r="G13" s="31">
        <f t="shared" si="2"/>
        <v>91.310533743915713</v>
      </c>
      <c r="H13" s="27"/>
      <c r="I13" s="1"/>
      <c r="J13" s="1"/>
    </row>
    <row r="14" spans="1:10" customFormat="1" x14ac:dyDescent="0.25">
      <c r="A14" s="1"/>
      <c r="B14" s="28" t="s">
        <v>9</v>
      </c>
      <c r="C14" s="23">
        <v>144652.44</v>
      </c>
      <c r="D14" s="29">
        <f t="shared" si="0"/>
        <v>99.009199178644778</v>
      </c>
      <c r="E14" s="30">
        <f t="shared" si="1"/>
        <v>86.094955807517209</v>
      </c>
      <c r="F14" s="29">
        <f t="shared" si="3"/>
        <v>100.9929474933881</v>
      </c>
      <c r="G14" s="31">
        <f t="shared" si="2"/>
        <v>87.819954342076613</v>
      </c>
      <c r="H14" s="27"/>
      <c r="I14" s="1"/>
      <c r="J14" s="1"/>
    </row>
    <row r="15" spans="1:10" customFormat="1" x14ac:dyDescent="0.25">
      <c r="A15" s="1"/>
      <c r="B15" s="28" t="s">
        <v>10</v>
      </c>
      <c r="C15" s="23">
        <v>145528.54999999999</v>
      </c>
      <c r="D15" s="29">
        <f t="shared" si="0"/>
        <v>99.608863791923341</v>
      </c>
      <c r="E15" s="30">
        <f t="shared" si="1"/>
        <v>86.616403297324652</v>
      </c>
      <c r="F15" s="29">
        <f t="shared" si="3"/>
        <v>101.60462698685831</v>
      </c>
      <c r="G15" s="31">
        <f t="shared" si="2"/>
        <v>88.351849553789833</v>
      </c>
      <c r="H15" s="27"/>
      <c r="I15" s="1"/>
      <c r="J15" s="1"/>
    </row>
    <row r="16" spans="1:10" customFormat="1" x14ac:dyDescent="0.25">
      <c r="A16" s="1"/>
      <c r="B16" s="28" t="s">
        <v>11</v>
      </c>
      <c r="C16" s="23">
        <v>142137.06</v>
      </c>
      <c r="D16" s="29">
        <f t="shared" si="0"/>
        <v>97.287515400410683</v>
      </c>
      <c r="E16" s="30">
        <f t="shared" si="1"/>
        <v>84.597839478617999</v>
      </c>
      <c r="F16" s="29">
        <f t="shared" si="3"/>
        <v>99.236768058973311</v>
      </c>
      <c r="G16" s="31">
        <f t="shared" si="2"/>
        <v>86.292841790411586</v>
      </c>
      <c r="H16" s="27"/>
      <c r="I16" s="1"/>
      <c r="J16" s="1"/>
    </row>
    <row r="17" spans="1:10" customFormat="1" x14ac:dyDescent="0.25">
      <c r="A17" s="1"/>
      <c r="B17" s="28" t="s">
        <v>12</v>
      </c>
      <c r="C17" s="23">
        <v>131228.60999999999</v>
      </c>
      <c r="D17" s="29">
        <f t="shared" si="0"/>
        <v>89.821088295687886</v>
      </c>
      <c r="E17" s="30">
        <f t="shared" si="1"/>
        <v>78.10529417016339</v>
      </c>
      <c r="F17" s="29">
        <f t="shared" si="3"/>
        <v>91.620743620780289</v>
      </c>
      <c r="G17" s="31">
        <f t="shared" si="2"/>
        <v>79.670211844156782</v>
      </c>
      <c r="H17" s="27"/>
      <c r="I17" s="1"/>
      <c r="J17" s="1"/>
    </row>
    <row r="18" spans="1:10" customFormat="1" x14ac:dyDescent="0.25">
      <c r="A18" s="1"/>
      <c r="B18" s="28" t="s">
        <v>13</v>
      </c>
      <c r="C18" s="23">
        <v>138062.31</v>
      </c>
      <c r="D18" s="29">
        <f t="shared" si="0"/>
        <v>94.498501026694044</v>
      </c>
      <c r="E18" s="30">
        <f t="shared" si="1"/>
        <v>82.172609588429609</v>
      </c>
      <c r="F18" s="29">
        <f t="shared" si="3"/>
        <v>96.391872993264883</v>
      </c>
      <c r="G18" s="31">
        <f t="shared" si="2"/>
        <v>83.819019994143389</v>
      </c>
      <c r="H18" s="27"/>
      <c r="I18" s="1"/>
      <c r="J18" s="1"/>
    </row>
    <row r="19" spans="1:10" customFormat="1" x14ac:dyDescent="0.25">
      <c r="A19" s="1"/>
      <c r="B19" s="28" t="s">
        <v>14</v>
      </c>
      <c r="C19" s="23">
        <v>132828.99</v>
      </c>
      <c r="D19" s="29">
        <f t="shared" si="0"/>
        <v>90.916488706365513</v>
      </c>
      <c r="E19" s="30">
        <f t="shared" si="1"/>
        <v>79.057816266404799</v>
      </c>
      <c r="F19" s="29">
        <f t="shared" si="3"/>
        <v>92.738091474086247</v>
      </c>
      <c r="G19" s="31">
        <f t="shared" si="2"/>
        <v>80.641818673118479</v>
      </c>
      <c r="H19" s="27"/>
      <c r="I19" s="1"/>
      <c r="J19" s="1"/>
    </row>
    <row r="20" spans="1:10" customFormat="1" x14ac:dyDescent="0.25">
      <c r="A20" s="1"/>
      <c r="B20" s="32" t="s">
        <v>15</v>
      </c>
      <c r="C20" s="33">
        <v>150359.43</v>
      </c>
      <c r="D20" s="34">
        <f t="shared" si="0"/>
        <v>102.91542094455852</v>
      </c>
      <c r="E20" s="35">
        <f t="shared" si="1"/>
        <v>89.491670386572636</v>
      </c>
      <c r="F20" s="34">
        <f t="shared" si="3"/>
        <v>104.9774343186037</v>
      </c>
      <c r="G20" s="36">
        <f t="shared" si="2"/>
        <v>91.284725494438007</v>
      </c>
      <c r="H20" s="27"/>
      <c r="I20" s="1"/>
      <c r="J20" s="1"/>
    </row>
    <row r="21" spans="1:10" customFormat="1" x14ac:dyDescent="0.25">
      <c r="A21" s="1"/>
      <c r="B21" s="28" t="s">
        <v>16</v>
      </c>
      <c r="C21" s="23">
        <v>164799.51999999999</v>
      </c>
      <c r="D21" s="29">
        <f t="shared" si="0"/>
        <v>112.79912388774812</v>
      </c>
      <c r="E21" s="30">
        <f t="shared" si="1"/>
        <v>98.086194684998375</v>
      </c>
      <c r="F21" s="29">
        <f t="shared" si="3"/>
        <v>115.05916713396304</v>
      </c>
      <c r="G21" s="31">
        <f t="shared" si="2"/>
        <v>100.051449681707</v>
      </c>
      <c r="H21" s="27"/>
      <c r="I21" s="1"/>
      <c r="J21" s="1"/>
    </row>
    <row r="22" spans="1:10" customFormat="1" x14ac:dyDescent="0.25">
      <c r="A22" s="1"/>
      <c r="B22" s="28" t="s">
        <v>17</v>
      </c>
      <c r="C22" s="23">
        <v>127907.82</v>
      </c>
      <c r="D22" s="29">
        <f t="shared" si="0"/>
        <v>87.548131416837791</v>
      </c>
      <c r="E22" s="30">
        <f t="shared" si="1"/>
        <v>76.12880992768504</v>
      </c>
      <c r="F22" s="29">
        <f t="shared" si="3"/>
        <v>89.30224577790554</v>
      </c>
      <c r="G22" s="31">
        <f t="shared" si="2"/>
        <v>77.654126763396121</v>
      </c>
      <c r="H22" s="27"/>
      <c r="I22" s="1"/>
      <c r="J22" s="1"/>
    </row>
    <row r="23" spans="1:10" customFormat="1" x14ac:dyDescent="0.25">
      <c r="A23" s="1"/>
      <c r="B23" s="28" t="s">
        <v>18</v>
      </c>
      <c r="C23" s="23">
        <v>147846.37</v>
      </c>
      <c r="D23" s="29">
        <f t="shared" si="0"/>
        <v>101.19532511978097</v>
      </c>
      <c r="E23" s="30">
        <f t="shared" si="1"/>
        <v>87.995934886766065</v>
      </c>
      <c r="F23" s="29">
        <f t="shared" si="3"/>
        <v>103.22287465388091</v>
      </c>
      <c r="G23" s="31">
        <f t="shared" si="2"/>
        <v>89.759021438157319</v>
      </c>
      <c r="H23" s="27"/>
      <c r="I23" s="1"/>
      <c r="J23" s="1"/>
    </row>
    <row r="24" spans="1:10" customFormat="1" x14ac:dyDescent="0.25">
      <c r="A24" s="1"/>
      <c r="B24" s="37" t="s">
        <v>19</v>
      </c>
      <c r="C24" s="23">
        <v>136998.39999999999</v>
      </c>
      <c r="D24" s="29">
        <f t="shared" si="0"/>
        <v>93.770294318959628</v>
      </c>
      <c r="E24" s="30">
        <f t="shared" si="1"/>
        <v>81.539386364312733</v>
      </c>
      <c r="F24" s="29">
        <f t="shared" si="3"/>
        <v>95.649075935934292</v>
      </c>
      <c r="G24" s="31">
        <f t="shared" si="2"/>
        <v>83.17310950950808</v>
      </c>
      <c r="H24" s="27"/>
      <c r="I24" s="1"/>
      <c r="J24" s="1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69</v>
      </c>
      <c r="C27" s="47" t="s">
        <v>61</v>
      </c>
      <c r="D27" s="44"/>
      <c r="E27" s="44"/>
      <c r="F27" s="48" t="s">
        <v>70</v>
      </c>
      <c r="G27" s="45"/>
      <c r="H27" s="49"/>
      <c r="I27" s="1"/>
      <c r="J27" s="1"/>
    </row>
    <row r="28" spans="1:10" customFormat="1" ht="17.25" x14ac:dyDescent="0.25">
      <c r="A28" s="1"/>
      <c r="B28" s="50" t="s">
        <v>71</v>
      </c>
      <c r="C28" s="51">
        <f>(1+Inflace!D6)*(1+Inflace!C10)</f>
        <v>1.0200359999999999</v>
      </c>
      <c r="D28" s="44"/>
      <c r="E28" s="44"/>
      <c r="F28" s="44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25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26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72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28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73</v>
      </c>
      <c r="C38" s="61"/>
      <c r="D38" s="69"/>
      <c r="E38" s="69"/>
      <c r="F38" s="69"/>
      <c r="G38" s="60"/>
      <c r="H38" s="44"/>
    </row>
    <row r="39" spans="1:12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hyperlinks>
    <hyperlink ref="B36" r:id="rId1"/>
    <hyperlink ref="B34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FC47"/>
  <sheetViews>
    <sheetView topLeftCell="A10" zoomScale="145" zoomScaleNormal="145" workbookViewId="0">
      <selection activeCell="C10" sqref="C10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54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77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1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63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74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58</v>
      </c>
      <c r="D10" s="18" t="s">
        <v>4</v>
      </c>
      <c r="E10" s="19" t="s">
        <v>5</v>
      </c>
      <c r="F10" s="20" t="s">
        <v>55</v>
      </c>
      <c r="G10" s="18" t="s">
        <v>56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81">
        <v>205793.06169999999</v>
      </c>
      <c r="D11" s="24">
        <f t="shared" ref="D11:D24" si="0">($C$30*(C11/$C$26))</f>
        <v>140.85767399041751</v>
      </c>
      <c r="E11" s="25">
        <f t="shared" ref="E11:E24" si="1">D11/(1+$C$29)</f>
        <v>122.48493390471089</v>
      </c>
      <c r="F11" s="24">
        <f>($C$30*((C11*$C$28)/$C$26))</f>
        <v>144.4014029047874</v>
      </c>
      <c r="G11" s="26">
        <f t="shared" ref="G11:G24" si="2">F11/(1+$C$29)</f>
        <v>125.5664373085108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81">
        <v>143256.58470000001</v>
      </c>
      <c r="D12" s="29">
        <f t="shared" si="0"/>
        <v>98.053788295687909</v>
      </c>
      <c r="E12" s="30">
        <f t="shared" si="1"/>
        <v>85.264163735380791</v>
      </c>
      <c r="F12" s="29">
        <f>($C$30*((C12*$C$28)/$C$26))</f>
        <v>100.52064746567937</v>
      </c>
      <c r="G12" s="31">
        <f t="shared" si="2"/>
        <v>87.409258665808153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81">
        <v>151841.48449999999</v>
      </c>
      <c r="D13" s="29">
        <f t="shared" si="0"/>
        <v>103.92983196440794</v>
      </c>
      <c r="E13" s="30">
        <f t="shared" si="1"/>
        <v>90.373766925572127</v>
      </c>
      <c r="F13" s="29">
        <f t="shared" ref="F13:F24" si="3">($C$30*((C13*$C$28)/$C$26))</f>
        <v>106.54452195725085</v>
      </c>
      <c r="G13" s="31">
        <f t="shared" si="2"/>
        <v>92.647410397609448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81">
        <v>139159.02059999999</v>
      </c>
      <c r="D14" s="29">
        <f t="shared" si="0"/>
        <v>95.249158521560574</v>
      </c>
      <c r="E14" s="30">
        <f t="shared" si="1"/>
        <v>82.825355236139629</v>
      </c>
      <c r="F14" s="29">
        <f t="shared" si="3"/>
        <v>97.645458187457507</v>
      </c>
      <c r="G14" s="31">
        <f t="shared" si="2"/>
        <v>84.90909407605001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81">
        <v>149799.0956</v>
      </c>
      <c r="D15" s="29">
        <f t="shared" si="0"/>
        <v>102.53189295003423</v>
      </c>
      <c r="E15" s="30">
        <f t="shared" si="1"/>
        <v>89.158167782638472</v>
      </c>
      <c r="F15" s="29">
        <f t="shared" si="3"/>
        <v>105.1114132800152</v>
      </c>
      <c r="G15" s="31">
        <f t="shared" si="2"/>
        <v>91.401228939143664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81">
        <v>144138.80379999999</v>
      </c>
      <c r="D16" s="29">
        <f t="shared" si="0"/>
        <v>98.657634360027387</v>
      </c>
      <c r="E16" s="30">
        <f t="shared" si="1"/>
        <v>85.78924726958904</v>
      </c>
      <c r="F16" s="29">
        <f t="shared" si="3"/>
        <v>101.13968522456705</v>
      </c>
      <c r="G16" s="31">
        <f t="shared" si="2"/>
        <v>87.947552369188742</v>
      </c>
      <c r="H16" s="27"/>
      <c r="I16" s="79"/>
      <c r="J16" s="79"/>
    </row>
    <row r="17" spans="1:10" s="82" customFormat="1" x14ac:dyDescent="0.25">
      <c r="A17" s="79"/>
      <c r="B17" s="83" t="s">
        <v>12</v>
      </c>
      <c r="C17" s="81">
        <v>133866.128</v>
      </c>
      <c r="D17" s="29">
        <f t="shared" si="0"/>
        <v>91.626370978781651</v>
      </c>
      <c r="E17" s="30">
        <f t="shared" si="1"/>
        <v>79.675105198940571</v>
      </c>
      <c r="F17" s="29">
        <f t="shared" si="3"/>
        <v>93.931527744172953</v>
      </c>
      <c r="G17" s="31">
        <f t="shared" si="2"/>
        <v>81.679589342759101</v>
      </c>
      <c r="H17" s="27"/>
      <c r="I17" s="79"/>
      <c r="J17" s="79"/>
    </row>
    <row r="18" spans="1:10" s="82" customFormat="1" x14ac:dyDescent="0.25">
      <c r="A18" s="79"/>
      <c r="B18" s="83" t="s">
        <v>13</v>
      </c>
      <c r="C18" s="81">
        <v>140968.07139999999</v>
      </c>
      <c r="D18" s="29">
        <f t="shared" si="0"/>
        <v>96.487386310746061</v>
      </c>
      <c r="E18" s="30">
        <f t="shared" si="1"/>
        <v>83.902075052822667</v>
      </c>
      <c r="F18" s="29">
        <f t="shared" si="3"/>
        <v>98.914837588726328</v>
      </c>
      <c r="G18" s="31">
        <f t="shared" si="2"/>
        <v>86.012902251066379</v>
      </c>
      <c r="H18" s="27"/>
      <c r="I18" s="79"/>
      <c r="J18" s="79"/>
    </row>
    <row r="19" spans="1:10" s="82" customFormat="1" x14ac:dyDescent="0.25">
      <c r="A19" s="79"/>
      <c r="B19" s="83" t="s">
        <v>14</v>
      </c>
      <c r="C19" s="81">
        <v>144593.32180000001</v>
      </c>
      <c r="D19" s="29">
        <f t="shared" si="0"/>
        <v>98.96873497604382</v>
      </c>
      <c r="E19" s="30">
        <f t="shared" si="1"/>
        <v>86.059769544385944</v>
      </c>
      <c r="F19" s="29">
        <f t="shared" si="3"/>
        <v>101.45861257956774</v>
      </c>
      <c r="G19" s="31">
        <f t="shared" si="2"/>
        <v>88.22488050397196</v>
      </c>
      <c r="H19" s="27"/>
      <c r="I19" s="79"/>
      <c r="J19" s="79"/>
    </row>
    <row r="20" spans="1:10" s="82" customFormat="1" x14ac:dyDescent="0.25">
      <c r="A20" s="79"/>
      <c r="B20" s="84" t="s">
        <v>15</v>
      </c>
      <c r="C20" s="85">
        <v>153494.5048</v>
      </c>
      <c r="D20" s="34">
        <f t="shared" si="0"/>
        <v>105.06126269678303</v>
      </c>
      <c r="E20" s="35">
        <f t="shared" si="1"/>
        <v>91.357619736333078</v>
      </c>
      <c r="F20" s="34">
        <f t="shared" si="3"/>
        <v>107.70441747743153</v>
      </c>
      <c r="G20" s="36">
        <f t="shared" si="2"/>
        <v>93.656015197766564</v>
      </c>
      <c r="H20" s="27"/>
      <c r="I20" s="79"/>
      <c r="J20" s="79"/>
    </row>
    <row r="21" spans="1:10" s="82" customFormat="1" x14ac:dyDescent="0.25">
      <c r="A21" s="79"/>
      <c r="B21" s="83" t="s">
        <v>16</v>
      </c>
      <c r="C21" s="81">
        <v>162934.00719999999</v>
      </c>
      <c r="D21" s="29">
        <f t="shared" si="0"/>
        <v>111.52224996577687</v>
      </c>
      <c r="E21" s="30">
        <f t="shared" si="1"/>
        <v>96.975869535458145</v>
      </c>
      <c r="F21" s="29">
        <f t="shared" si="3"/>
        <v>114.32795171139986</v>
      </c>
      <c r="G21" s="31">
        <f t="shared" si="2"/>
        <v>99.415610183825976</v>
      </c>
      <c r="H21" s="27"/>
      <c r="I21" s="79"/>
      <c r="J21" s="79"/>
    </row>
    <row r="22" spans="1:10" s="82" customFormat="1" x14ac:dyDescent="0.25">
      <c r="A22" s="79"/>
      <c r="B22" s="83" t="s">
        <v>17</v>
      </c>
      <c r="C22" s="81">
        <v>140526.0754</v>
      </c>
      <c r="D22" s="29">
        <f t="shared" si="0"/>
        <v>96.184856536618753</v>
      </c>
      <c r="E22" s="30">
        <f t="shared" si="1"/>
        <v>83.639005684016311</v>
      </c>
      <c r="F22" s="29">
        <f t="shared" si="3"/>
        <v>98.604696702774874</v>
      </c>
      <c r="G22" s="31">
        <f t="shared" si="2"/>
        <v>85.743214524152066</v>
      </c>
      <c r="H22" s="27"/>
      <c r="I22" s="79"/>
      <c r="J22" s="79"/>
    </row>
    <row r="23" spans="1:10" s="82" customFormat="1" x14ac:dyDescent="0.25">
      <c r="A23" s="79"/>
      <c r="B23" s="83" t="s">
        <v>18</v>
      </c>
      <c r="C23" s="81">
        <v>145965.79639999999</v>
      </c>
      <c r="D23" s="29">
        <f t="shared" si="0"/>
        <v>99.908142642026021</v>
      </c>
      <c r="E23" s="30">
        <f t="shared" si="1"/>
        <v>86.876645775674803</v>
      </c>
      <c r="F23" s="29">
        <f t="shared" si="3"/>
        <v>102.42165407403803</v>
      </c>
      <c r="G23" s="31">
        <f t="shared" si="2"/>
        <v>89.062307890467864</v>
      </c>
      <c r="H23" s="27"/>
      <c r="I23" s="79"/>
      <c r="J23" s="79"/>
    </row>
    <row r="24" spans="1:10" s="82" customFormat="1" x14ac:dyDescent="0.25">
      <c r="A24" s="79"/>
      <c r="B24" s="86" t="s">
        <v>19</v>
      </c>
      <c r="C24" s="81">
        <v>138590.08979999999</v>
      </c>
      <c r="D24" s="29">
        <f t="shared" si="0"/>
        <v>94.859746611909657</v>
      </c>
      <c r="E24" s="30">
        <f t="shared" si="1"/>
        <v>82.486736184269276</v>
      </c>
      <c r="F24" s="29">
        <f t="shared" si="3"/>
        <v>97.246249365755304</v>
      </c>
      <c r="G24" s="31">
        <f t="shared" si="2"/>
        <v>84.561955970222016</v>
      </c>
      <c r="H24" s="27"/>
      <c r="I24" s="79"/>
      <c r="J24" s="79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59</v>
      </c>
      <c r="C27" s="47" t="s">
        <v>61</v>
      </c>
      <c r="D27" s="44"/>
      <c r="E27" s="44"/>
      <c r="F27" s="48" t="s">
        <v>52</v>
      </c>
      <c r="G27" s="78" t="s">
        <v>53</v>
      </c>
      <c r="H27" s="49"/>
      <c r="I27" s="1"/>
      <c r="J27" s="1"/>
    </row>
    <row r="28" spans="1:10" customFormat="1" ht="17.25" x14ac:dyDescent="0.25">
      <c r="A28" s="1"/>
      <c r="B28" s="50" t="s">
        <v>62</v>
      </c>
      <c r="C28" s="51">
        <f>(1+Inflace!D6)*(1+Inflace!D10)*(1+Inflace!C14)</f>
        <v>1.0251582239999999</v>
      </c>
      <c r="D28" s="44"/>
      <c r="E28" s="44"/>
      <c r="F28" s="90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25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57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60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76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75</v>
      </c>
      <c r="C38" s="61"/>
      <c r="D38" s="69"/>
      <c r="E38" s="69"/>
      <c r="F38" s="69"/>
      <c r="G38" s="60"/>
      <c r="H38" s="44"/>
    </row>
    <row r="39" spans="1:12" x14ac:dyDescent="0.25">
      <c r="A39" s="1"/>
      <c r="B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hyperlinks>
    <hyperlink ref="B36" r:id="rId1"/>
    <hyperlink ref="B34" r:id="rId2"/>
  </hyperlinks>
  <pageMargins left="0.7" right="0.7" top="0.78740157499999996" bottom="0.78740157499999996" header="0.3" footer="0.3"/>
  <pageSetup paperSize="9" orientation="portrait" r:id="rId3"/>
  <ignoredErrors>
    <ignoredError sqref="F11:F13 F14: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FC47"/>
  <sheetViews>
    <sheetView topLeftCell="A9" zoomScale="160" zoomScaleNormal="160" workbookViewId="0">
      <selection activeCell="C27" sqref="C27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81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77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94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63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80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91</v>
      </c>
      <c r="D10" s="18" t="s">
        <v>4</v>
      </c>
      <c r="E10" s="19" t="s">
        <v>5</v>
      </c>
      <c r="F10" s="20" t="s">
        <v>92</v>
      </c>
      <c r="G10" s="18" t="s">
        <v>93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85">
        <v>209929.0932</v>
      </c>
      <c r="D11" s="24">
        <f t="shared" ref="D11:D24" si="0">($C$30*(C11/$C$26))</f>
        <v>143.68863326488707</v>
      </c>
      <c r="E11" s="25">
        <f t="shared" ref="E11:E24" si="1">D11/(1+$C$29)</f>
        <v>124.94663762164095</v>
      </c>
      <c r="F11" s="24">
        <f>($C$30*((C11*$C$28)/$C$26))</f>
        <v>148.03110780001117</v>
      </c>
      <c r="G11" s="26">
        <f t="shared" ref="G11:G24" si="2">F11/(1+$C$29)</f>
        <v>128.72270243479232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85">
        <v>148687.9632</v>
      </c>
      <c r="D12" s="29">
        <f t="shared" si="0"/>
        <v>101.77136427104722</v>
      </c>
      <c r="E12" s="30">
        <f t="shared" si="1"/>
        <v>88.496838496562802</v>
      </c>
      <c r="F12" s="29">
        <f>($C$30*((C12*$C$28)/$C$26))</f>
        <v>104.84703941465554</v>
      </c>
      <c r="G12" s="31">
        <f t="shared" si="2"/>
        <v>91.171338621439602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85">
        <v>154345.59880000001</v>
      </c>
      <c r="D13" s="29">
        <f t="shared" si="0"/>
        <v>105.64380479123889</v>
      </c>
      <c r="E13" s="30">
        <f t="shared" si="1"/>
        <v>91.864178079338174</v>
      </c>
      <c r="F13" s="29">
        <f t="shared" ref="F13:F24" si="3">($C$30*((C13*$C$28)/$C$26))</f>
        <v>108.83651058623293</v>
      </c>
      <c r="G13" s="31">
        <f t="shared" si="2"/>
        <v>94.64044398802865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85">
        <v>153557.62549999999</v>
      </c>
      <c r="D14" s="29">
        <f t="shared" si="0"/>
        <v>105.10446646132787</v>
      </c>
      <c r="E14" s="30">
        <f t="shared" si="1"/>
        <v>91.395188227241633</v>
      </c>
      <c r="F14" s="29">
        <f t="shared" si="3"/>
        <v>108.28087268613157</v>
      </c>
      <c r="G14" s="31">
        <f t="shared" si="2"/>
        <v>94.157280596636156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85">
        <v>163069.51620000001</v>
      </c>
      <c r="D15" s="29">
        <f t="shared" si="0"/>
        <v>111.61500082135524</v>
      </c>
      <c r="E15" s="30">
        <f t="shared" si="1"/>
        <v>97.056522453352386</v>
      </c>
      <c r="F15" s="29">
        <f t="shared" si="3"/>
        <v>114.98816463947776</v>
      </c>
      <c r="G15" s="31">
        <f t="shared" si="2"/>
        <v>99.989708382154575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85">
        <v>153189.44620000001</v>
      </c>
      <c r="D16" s="29">
        <f t="shared" si="0"/>
        <v>104.85246146475018</v>
      </c>
      <c r="E16" s="30">
        <f t="shared" si="1"/>
        <v>91.176053447608851</v>
      </c>
      <c r="F16" s="29">
        <f t="shared" si="3"/>
        <v>108.02125174071021</v>
      </c>
      <c r="G16" s="31">
        <f t="shared" si="2"/>
        <v>93.931523252791493</v>
      </c>
      <c r="H16" s="27"/>
      <c r="I16" s="79"/>
      <c r="J16" s="79"/>
    </row>
    <row r="17" spans="1:10" s="82" customFormat="1" x14ac:dyDescent="0.25">
      <c r="A17" s="79"/>
      <c r="B17" s="83" t="s">
        <v>12</v>
      </c>
      <c r="C17" s="85">
        <v>136040.73910000001</v>
      </c>
      <c r="D17" s="29">
        <f t="shared" si="0"/>
        <v>93.114811156741965</v>
      </c>
      <c r="E17" s="30">
        <f t="shared" si="1"/>
        <v>80.969401005862579</v>
      </c>
      <c r="F17" s="29">
        <f t="shared" si="3"/>
        <v>95.928872972930549</v>
      </c>
      <c r="G17" s="31">
        <f t="shared" si="2"/>
        <v>83.416411280809186</v>
      </c>
      <c r="H17" s="27"/>
      <c r="I17" s="79"/>
      <c r="J17" s="79"/>
    </row>
    <row r="18" spans="1:10" s="82" customFormat="1" x14ac:dyDescent="0.25">
      <c r="A18" s="79"/>
      <c r="B18" s="83" t="s">
        <v>13</v>
      </c>
      <c r="C18" s="85">
        <v>147094.61040000001</v>
      </c>
      <c r="D18" s="29">
        <f t="shared" si="0"/>
        <v>100.68077371663244</v>
      </c>
      <c r="E18" s="30">
        <f t="shared" si="1"/>
        <v>87.54849888402822</v>
      </c>
      <c r="F18" s="29">
        <f t="shared" si="3"/>
        <v>103.72348966504775</v>
      </c>
      <c r="G18" s="31">
        <f t="shared" si="2"/>
        <v>90.194338839171962</v>
      </c>
      <c r="H18" s="27"/>
      <c r="I18" s="79"/>
      <c r="J18" s="79"/>
    </row>
    <row r="19" spans="1:10" s="82" customFormat="1" x14ac:dyDescent="0.25">
      <c r="A19" s="79"/>
      <c r="B19" s="83" t="s">
        <v>14</v>
      </c>
      <c r="C19" s="85">
        <v>146186.33369999999</v>
      </c>
      <c r="D19" s="29">
        <f t="shared" si="0"/>
        <v>100.05909219712525</v>
      </c>
      <c r="E19" s="30">
        <f t="shared" si="1"/>
        <v>87.007906258369786</v>
      </c>
      <c r="F19" s="29">
        <f t="shared" si="3"/>
        <v>103.08302004723329</v>
      </c>
      <c r="G19" s="31">
        <f t="shared" si="2"/>
        <v>89.637408736724609</v>
      </c>
      <c r="H19" s="27"/>
      <c r="I19" s="79"/>
      <c r="J19" s="79"/>
    </row>
    <row r="20" spans="1:10" s="82" customFormat="1" x14ac:dyDescent="0.25">
      <c r="A20" s="79"/>
      <c r="B20" s="84" t="s">
        <v>15</v>
      </c>
      <c r="C20" s="85">
        <v>158398.83859999999</v>
      </c>
      <c r="D20" s="34">
        <f t="shared" si="0"/>
        <v>108.41809623545517</v>
      </c>
      <c r="E20" s="35">
        <f t="shared" si="1"/>
        <v>94.276605422134935</v>
      </c>
      <c r="F20" s="34">
        <f t="shared" si="3"/>
        <v>111.69464505738726</v>
      </c>
      <c r="G20" s="36">
        <f t="shared" si="2"/>
        <v>97.125778310771537</v>
      </c>
      <c r="H20" s="27"/>
      <c r="I20" s="79"/>
      <c r="J20" s="79"/>
    </row>
    <row r="21" spans="1:10" s="82" customFormat="1" x14ac:dyDescent="0.25">
      <c r="A21" s="79"/>
      <c r="B21" s="83" t="s">
        <v>16</v>
      </c>
      <c r="C21" s="85">
        <v>168459.55239999999</v>
      </c>
      <c r="D21" s="29">
        <f t="shared" si="0"/>
        <v>115.30427953456535</v>
      </c>
      <c r="E21" s="30">
        <f t="shared" si="1"/>
        <v>100.26459089962205</v>
      </c>
      <c r="F21" s="29">
        <f t="shared" si="3"/>
        <v>118.78893859417687</v>
      </c>
      <c r="G21" s="31">
        <f t="shared" si="2"/>
        <v>103.29472921232772</v>
      </c>
      <c r="H21" s="27"/>
      <c r="I21" s="79"/>
      <c r="J21" s="79"/>
    </row>
    <row r="22" spans="1:10" s="82" customFormat="1" x14ac:dyDescent="0.25">
      <c r="A22" s="79"/>
      <c r="B22" s="83" t="s">
        <v>17</v>
      </c>
      <c r="C22" s="85">
        <v>141217.45079999999</v>
      </c>
      <c r="D22" s="29">
        <f t="shared" si="0"/>
        <v>96.658077207392196</v>
      </c>
      <c r="E22" s="30">
        <f t="shared" si="1"/>
        <v>84.050501919471486</v>
      </c>
      <c r="F22" s="29">
        <f t="shared" si="3"/>
        <v>99.579221555069225</v>
      </c>
      <c r="G22" s="31">
        <f t="shared" si="2"/>
        <v>86.590627439190641</v>
      </c>
      <c r="H22" s="27"/>
      <c r="I22" s="79"/>
      <c r="J22" s="79"/>
    </row>
    <row r="23" spans="1:10" s="82" customFormat="1" x14ac:dyDescent="0.25">
      <c r="A23" s="79"/>
      <c r="B23" s="83" t="s">
        <v>18</v>
      </c>
      <c r="C23" s="85">
        <v>144408.1433</v>
      </c>
      <c r="D23" s="29">
        <f t="shared" si="0"/>
        <v>98.841987200547578</v>
      </c>
      <c r="E23" s="30">
        <f t="shared" si="1"/>
        <v>85.949554087432688</v>
      </c>
      <c r="F23" s="29">
        <f t="shared" si="3"/>
        <v>101.82913240936995</v>
      </c>
      <c r="G23" s="31">
        <f t="shared" si="2"/>
        <v>88.547071660321706</v>
      </c>
      <c r="H23" s="27"/>
      <c r="I23" s="79"/>
      <c r="J23" s="79"/>
    </row>
    <row r="24" spans="1:10" s="82" customFormat="1" x14ac:dyDescent="0.25">
      <c r="A24" s="79"/>
      <c r="B24" s="86" t="s">
        <v>19</v>
      </c>
      <c r="C24" s="85">
        <v>139453.1403</v>
      </c>
      <c r="D24" s="29">
        <f t="shared" si="0"/>
        <v>95.450472484599601</v>
      </c>
      <c r="E24" s="30">
        <f t="shared" si="1"/>
        <v>83.000410856173573</v>
      </c>
      <c r="F24" s="29">
        <f t="shared" si="3"/>
        <v>98.335121302755113</v>
      </c>
      <c r="G24" s="31">
        <f t="shared" si="2"/>
        <v>85.508801132830541</v>
      </c>
      <c r="H24" s="27"/>
      <c r="I24" s="79"/>
      <c r="J24" s="79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82</v>
      </c>
      <c r="C27" s="47" t="s">
        <v>52</v>
      </c>
      <c r="D27" s="44"/>
      <c r="E27" s="44"/>
      <c r="F27" s="48" t="s">
        <v>86</v>
      </c>
      <c r="G27" s="78" t="s">
        <v>87</v>
      </c>
      <c r="H27" s="49"/>
      <c r="I27" s="1"/>
      <c r="J27" s="1"/>
    </row>
    <row r="28" spans="1:10" customFormat="1" ht="17.25" x14ac:dyDescent="0.25">
      <c r="A28" s="1"/>
      <c r="B28" s="50" t="s">
        <v>90</v>
      </c>
      <c r="C28" s="51">
        <f>(1+Inflace!D10)*(1+Inflace!D14)*(1+Inflace!C18)</f>
        <v>1.0302214199999999</v>
      </c>
      <c r="D28" s="44"/>
      <c r="E28" s="44"/>
      <c r="F28" s="90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83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84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85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88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89</v>
      </c>
      <c r="C38" s="61"/>
      <c r="D38" s="69"/>
      <c r="E38" s="69"/>
      <c r="F38" s="69"/>
      <c r="G38" s="60"/>
      <c r="H38" s="44"/>
    </row>
    <row r="39" spans="1:12" x14ac:dyDescent="0.25">
      <c r="A39" s="1"/>
      <c r="B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hyperlinks>
    <hyperlink ref="B36" r:id="rId1"/>
    <hyperlink ref="B34" r:id="rId2"/>
  </hyperlinks>
  <pageMargins left="0.7" right="0.7" top="0.78740157499999996" bottom="0.78740157499999996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XFC47"/>
  <sheetViews>
    <sheetView workbookViewId="0">
      <selection activeCell="C28" sqref="C28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95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77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94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63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96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107</v>
      </c>
      <c r="D10" s="18" t="s">
        <v>4</v>
      </c>
      <c r="E10" s="19" t="s">
        <v>5</v>
      </c>
      <c r="F10" s="20" t="s">
        <v>105</v>
      </c>
      <c r="G10" s="18" t="s">
        <v>106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85">
        <v>215976</v>
      </c>
      <c r="D11" s="24">
        <f t="shared" ref="D11:D24" si="0">($C$30*(C11/$C$26))</f>
        <v>147.82751540041068</v>
      </c>
      <c r="E11" s="25">
        <f t="shared" ref="E11:E24" si="1">D11/(1+$C$29)</f>
        <v>128.54566556557452</v>
      </c>
      <c r="F11" s="24">
        <f>($C$30*((C11*$C$28)/$C$26))</f>
        <v>154.86668501926897</v>
      </c>
      <c r="G11" s="26">
        <f t="shared" ref="G11:G24" si="2">F11/(1+$C$29)</f>
        <v>134.6666826254513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85">
        <v>162086</v>
      </c>
      <c r="D12" s="29">
        <f t="shared" si="0"/>
        <v>110.94182067077345</v>
      </c>
      <c r="E12" s="30">
        <f t="shared" si="1"/>
        <v>96.471148409368226</v>
      </c>
      <c r="F12" s="29">
        <f>($C$30*((C12*$C$28)/$C$26))</f>
        <v>116.2245874913566</v>
      </c>
      <c r="G12" s="31">
        <f t="shared" si="2"/>
        <v>101.06485868813618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85">
        <v>175619</v>
      </c>
      <c r="D13" s="29">
        <f t="shared" si="0"/>
        <v>120.20465434633812</v>
      </c>
      <c r="E13" s="30">
        <f t="shared" si="1"/>
        <v>104.52578638812011</v>
      </c>
      <c r="F13" s="29">
        <f t="shared" ref="F13:F24" si="3">($C$30*((C13*$C$28)/$C$26))</f>
        <v>125.92849370485146</v>
      </c>
      <c r="G13" s="31">
        <f t="shared" si="2"/>
        <v>109.50303800421867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85">
        <v>182719</v>
      </c>
      <c r="D14" s="29">
        <f t="shared" si="0"/>
        <v>125.06433949349761</v>
      </c>
      <c r="E14" s="30">
        <f t="shared" si="1"/>
        <v>108.75159955956315</v>
      </c>
      <c r="F14" s="29">
        <f t="shared" si="3"/>
        <v>131.01958467624092</v>
      </c>
      <c r="G14" s="31">
        <f t="shared" si="2"/>
        <v>113.93007363151385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85">
        <v>173252</v>
      </c>
      <c r="D15" s="29">
        <f t="shared" si="0"/>
        <v>118.5845311430527</v>
      </c>
      <c r="E15" s="30">
        <f t="shared" si="1"/>
        <v>103.11698360265453</v>
      </c>
      <c r="F15" s="29">
        <f t="shared" si="3"/>
        <v>124.23122436269951</v>
      </c>
      <c r="G15" s="31">
        <f t="shared" si="2"/>
        <v>108.0271516197387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85">
        <v>166603</v>
      </c>
      <c r="D16" s="29">
        <f t="shared" si="0"/>
        <v>114.03353867214237</v>
      </c>
      <c r="E16" s="30">
        <f t="shared" si="1"/>
        <v>99.159598845341193</v>
      </c>
      <c r="F16" s="29">
        <f t="shared" si="3"/>
        <v>119.46352522625324</v>
      </c>
      <c r="G16" s="31">
        <f t="shared" si="2"/>
        <v>103.88132628369847</v>
      </c>
      <c r="H16" s="27"/>
      <c r="I16" s="79"/>
      <c r="J16" s="79"/>
    </row>
    <row r="17" spans="1:10" s="82" customFormat="1" x14ac:dyDescent="0.25">
      <c r="A17" s="79"/>
      <c r="B17" s="83" t="s">
        <v>12</v>
      </c>
      <c r="C17" s="85">
        <v>151800</v>
      </c>
      <c r="D17" s="29">
        <f t="shared" si="0"/>
        <v>103.90143737166325</v>
      </c>
      <c r="E17" s="30">
        <f t="shared" si="1"/>
        <v>90.349075975359355</v>
      </c>
      <c r="F17" s="29">
        <f t="shared" si="3"/>
        <v>108.84895907843942</v>
      </c>
      <c r="G17" s="31">
        <f t="shared" si="2"/>
        <v>94.651268763860372</v>
      </c>
      <c r="H17" s="27"/>
      <c r="I17" s="79"/>
      <c r="J17" s="79"/>
    </row>
    <row r="18" spans="1:10" s="82" customFormat="1" x14ac:dyDescent="0.25">
      <c r="A18" s="79"/>
      <c r="B18" s="83" t="s">
        <v>13</v>
      </c>
      <c r="C18" s="85">
        <v>180234</v>
      </c>
      <c r="D18" s="29">
        <f t="shared" si="0"/>
        <v>123.36344969199179</v>
      </c>
      <c r="E18" s="30">
        <f t="shared" si="1"/>
        <v>107.27256494955809</v>
      </c>
      <c r="F18" s="29">
        <f t="shared" si="3"/>
        <v>129.23770283625461</v>
      </c>
      <c r="G18" s="31">
        <f t="shared" si="2"/>
        <v>112.38061116196054</v>
      </c>
      <c r="H18" s="27"/>
      <c r="I18" s="79"/>
      <c r="J18" s="79"/>
    </row>
    <row r="19" spans="1:10" s="82" customFormat="1" x14ac:dyDescent="0.25">
      <c r="A19" s="79"/>
      <c r="B19" s="83" t="s">
        <v>14</v>
      </c>
      <c r="C19" s="85">
        <v>153957</v>
      </c>
      <c r="D19" s="29">
        <f t="shared" si="0"/>
        <v>105.37782340862422</v>
      </c>
      <c r="E19" s="30">
        <f t="shared" si="1"/>
        <v>91.632889920542809</v>
      </c>
      <c r="F19" s="29">
        <f t="shared" si="3"/>
        <v>110.39564685664885</v>
      </c>
      <c r="G19" s="31">
        <f t="shared" si="2"/>
        <v>95.996214657955534</v>
      </c>
      <c r="H19" s="27"/>
      <c r="I19" s="79"/>
      <c r="J19" s="79"/>
    </row>
    <row r="20" spans="1:10" s="82" customFormat="1" x14ac:dyDescent="0.25">
      <c r="A20" s="79"/>
      <c r="B20" s="84" t="s">
        <v>15</v>
      </c>
      <c r="C20" s="85">
        <v>173074</v>
      </c>
      <c r="D20" s="34">
        <f t="shared" si="0"/>
        <v>118.46269678302534</v>
      </c>
      <c r="E20" s="35">
        <f t="shared" si="1"/>
        <v>103.01104068089161</v>
      </c>
      <c r="F20" s="34">
        <f t="shared" si="3"/>
        <v>124.10358856088159</v>
      </c>
      <c r="G20" s="36">
        <f t="shared" si="2"/>
        <v>107.916163965984</v>
      </c>
      <c r="H20" s="27"/>
      <c r="I20" s="79"/>
      <c r="J20" s="79"/>
    </row>
    <row r="21" spans="1:10" s="82" customFormat="1" x14ac:dyDescent="0.25">
      <c r="A21" s="79"/>
      <c r="B21" s="83" t="s">
        <v>16</v>
      </c>
      <c r="C21" s="85">
        <v>180058</v>
      </c>
      <c r="D21" s="29">
        <f t="shared" si="0"/>
        <v>123.24298425735799</v>
      </c>
      <c r="E21" s="30">
        <f t="shared" si="1"/>
        <v>107.1678123977026</v>
      </c>
      <c r="F21" s="29">
        <f t="shared" si="3"/>
        <v>129.11150114456947</v>
      </c>
      <c r="G21" s="31">
        <f t="shared" si="2"/>
        <v>112.2708705604952</v>
      </c>
      <c r="H21" s="27"/>
      <c r="I21" s="79"/>
      <c r="J21" s="79"/>
    </row>
    <row r="22" spans="1:10" s="82" customFormat="1" x14ac:dyDescent="0.25">
      <c r="A22" s="79"/>
      <c r="B22" s="83" t="s">
        <v>17</v>
      </c>
      <c r="C22" s="85">
        <v>150444</v>
      </c>
      <c r="D22" s="29">
        <f t="shared" si="0"/>
        <v>102.97330595482546</v>
      </c>
      <c r="E22" s="30">
        <f t="shared" si="1"/>
        <v>89.542005178109108</v>
      </c>
      <c r="F22" s="29">
        <f t="shared" si="3"/>
        <v>107.87663240841066</v>
      </c>
      <c r="G22" s="31">
        <f t="shared" si="2"/>
        <v>93.805767311661455</v>
      </c>
      <c r="H22" s="27"/>
      <c r="I22" s="79"/>
      <c r="J22" s="79"/>
    </row>
    <row r="23" spans="1:10" s="82" customFormat="1" x14ac:dyDescent="0.25">
      <c r="A23" s="79"/>
      <c r="B23" s="83" t="s">
        <v>18</v>
      </c>
      <c r="C23" s="85">
        <v>159487</v>
      </c>
      <c r="D23" s="29">
        <f t="shared" si="0"/>
        <v>109.16290212183436</v>
      </c>
      <c r="E23" s="30">
        <f t="shared" si="1"/>
        <v>94.924262714638587</v>
      </c>
      <c r="F23" s="29">
        <f t="shared" si="3"/>
        <v>114.36096137380152</v>
      </c>
      <c r="G23" s="31">
        <f t="shared" si="2"/>
        <v>99.444314238088282</v>
      </c>
      <c r="H23" s="27"/>
      <c r="I23" s="79"/>
      <c r="J23" s="79"/>
    </row>
    <row r="24" spans="1:10" s="82" customFormat="1" x14ac:dyDescent="0.25">
      <c r="A24" s="79"/>
      <c r="B24" s="86" t="s">
        <v>19</v>
      </c>
      <c r="C24" s="85">
        <v>151745</v>
      </c>
      <c r="D24" s="29">
        <f t="shared" si="0"/>
        <v>103.86379192334017</v>
      </c>
      <c r="E24" s="30">
        <f t="shared" si="1"/>
        <v>90.316340802904506</v>
      </c>
      <c r="F24" s="29">
        <f t="shared" si="3"/>
        <v>108.80952104978782</v>
      </c>
      <c r="G24" s="31">
        <f t="shared" si="2"/>
        <v>94.61697482590246</v>
      </c>
      <c r="H24" s="27"/>
      <c r="I24" s="79"/>
      <c r="J24" s="79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98</v>
      </c>
      <c r="C27" s="47" t="s">
        <v>97</v>
      </c>
      <c r="D27" s="44"/>
      <c r="E27" s="44"/>
      <c r="F27" s="48" t="s">
        <v>99</v>
      </c>
      <c r="G27" s="78" t="s">
        <v>100</v>
      </c>
      <c r="H27" s="49"/>
      <c r="I27" s="1"/>
      <c r="J27" s="1"/>
    </row>
    <row r="28" spans="1:10" customFormat="1" ht="17.25" x14ac:dyDescent="0.25">
      <c r="A28" s="1"/>
      <c r="B28" s="50" t="s">
        <v>102</v>
      </c>
      <c r="C28" s="51">
        <f>(1+Inflace!D14)*(1+Inflace!D18)*(1+Inflace!C22)</f>
        <v>1.0476174519999999</v>
      </c>
      <c r="D28" s="44"/>
      <c r="E28" s="44"/>
      <c r="F28" s="90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103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104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101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88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89</v>
      </c>
      <c r="C38" s="61"/>
      <c r="D38" s="69"/>
      <c r="E38" s="69"/>
      <c r="F38" s="69"/>
      <c r="G38" s="60"/>
      <c r="H38" s="44"/>
    </row>
    <row r="39" spans="1:12" x14ac:dyDescent="0.25">
      <c r="A39" s="1"/>
      <c r="B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hyperlinks>
    <hyperlink ref="B36" r:id="rId1"/>
    <hyperlink ref="B34" r:id="rId2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XFC49"/>
  <sheetViews>
    <sheetView view="pageBreakPreview" zoomScale="160" zoomScaleNormal="80" zoomScaleSheetLayoutView="160" workbookViewId="0">
      <selection sqref="A1:XFD1048576"/>
    </sheetView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108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120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94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94" t="s">
        <v>119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109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118</v>
      </c>
      <c r="D10" s="18" t="s">
        <v>4</v>
      </c>
      <c r="E10" s="19" t="s">
        <v>5</v>
      </c>
      <c r="F10" s="20" t="s">
        <v>114</v>
      </c>
      <c r="G10" s="18" t="s">
        <v>115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85">
        <v>215976</v>
      </c>
      <c r="D11" s="24">
        <f t="shared" ref="D11:D24" si="0">($C$30*(C11/$C$26))</f>
        <v>133.32808604321144</v>
      </c>
      <c r="E11" s="25">
        <f t="shared" ref="E11:E24" si="1">D11/(1+$C$29)</f>
        <v>115.9374661245317</v>
      </c>
      <c r="F11" s="24">
        <f>($C$30*((C11*$C$28)/$C$26))</f>
        <v>143.29838271664121</v>
      </c>
      <c r="G11" s="26">
        <f t="shared" ref="G11:G24" si="2">F11/(1+$C$29)</f>
        <v>124.60728931881846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85">
        <v>162086</v>
      </c>
      <c r="D12" s="29">
        <f t="shared" si="0"/>
        <v>100.06026667037064</v>
      </c>
      <c r="E12" s="30">
        <f t="shared" si="1"/>
        <v>87.008927539452742</v>
      </c>
      <c r="F12" s="29">
        <f>($C$30*((C12*$C$28)/$C$26))</f>
        <v>107.54279022210574</v>
      </c>
      <c r="G12" s="31">
        <f t="shared" si="2"/>
        <v>93.515469758352822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85">
        <v>175619</v>
      </c>
      <c r="D13" s="29">
        <f t="shared" si="0"/>
        <v>108.41456987268377</v>
      </c>
      <c r="E13" s="30">
        <f t="shared" si="1"/>
        <v>94.273539019725021</v>
      </c>
      <c r="F13" s="29">
        <f t="shared" ref="F13:F24" si="3">($C$30*((C13*$C$28)/$C$26))</f>
        <v>116.52182962141079</v>
      </c>
      <c r="G13" s="31">
        <f t="shared" si="2"/>
        <v>101.32333010557461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85">
        <v>182719</v>
      </c>
      <c r="D14" s="29">
        <f t="shared" si="0"/>
        <v>112.79760044509366</v>
      </c>
      <c r="E14" s="30">
        <f t="shared" si="1"/>
        <v>98.084869952255374</v>
      </c>
      <c r="F14" s="29">
        <f t="shared" si="3"/>
        <v>121.23262395637462</v>
      </c>
      <c r="G14" s="31">
        <f t="shared" si="2"/>
        <v>105.41967300554316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85">
        <v>173252</v>
      </c>
      <c r="D15" s="29">
        <f t="shared" si="0"/>
        <v>106.95335390579726</v>
      </c>
      <c r="E15" s="30">
        <f t="shared" si="1"/>
        <v>93.002916439823707</v>
      </c>
      <c r="F15" s="29">
        <f t="shared" si="3"/>
        <v>114.9513436790362</v>
      </c>
      <c r="G15" s="31">
        <f t="shared" si="2"/>
        <v>99.957690155683665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85">
        <v>166603</v>
      </c>
      <c r="D16" s="29">
        <f t="shared" si="0"/>
        <v>102.84873837397284</v>
      </c>
      <c r="E16" s="30">
        <f t="shared" si="1"/>
        <v>89.433685542585081</v>
      </c>
      <c r="F16" s="29">
        <f t="shared" si="3"/>
        <v>110.53978430816655</v>
      </c>
      <c r="G16" s="31">
        <f t="shared" si="2"/>
        <v>96.121551572318737</v>
      </c>
      <c r="H16" s="27"/>
      <c r="I16" s="79"/>
      <c r="J16" s="79"/>
    </row>
    <row r="17" spans="1:12" s="82" customFormat="1" x14ac:dyDescent="0.25">
      <c r="A17" s="79"/>
      <c r="B17" s="83" t="s">
        <v>12</v>
      </c>
      <c r="C17" s="85">
        <v>151800</v>
      </c>
      <c r="D17" s="29">
        <f t="shared" si="0"/>
        <v>93.710428294623</v>
      </c>
      <c r="E17" s="30">
        <f t="shared" si="1"/>
        <v>81.487328951846095</v>
      </c>
      <c r="F17" s="29">
        <f t="shared" si="3"/>
        <v>100.71810986584684</v>
      </c>
      <c r="G17" s="31">
        <f t="shared" si="2"/>
        <v>87.580965100736393</v>
      </c>
      <c r="H17" s="27"/>
      <c r="I17" s="79"/>
      <c r="J17" s="79"/>
    </row>
    <row r="18" spans="1:12" s="82" customFormat="1" x14ac:dyDescent="0.25">
      <c r="A18" s="79"/>
      <c r="B18" s="83" t="s">
        <v>13</v>
      </c>
      <c r="C18" s="85">
        <v>180234</v>
      </c>
      <c r="D18" s="29">
        <f t="shared" si="0"/>
        <v>111.2635397447502</v>
      </c>
      <c r="E18" s="30">
        <f t="shared" si="1"/>
        <v>96.750904125869752</v>
      </c>
      <c r="F18" s="29">
        <f t="shared" si="3"/>
        <v>119.58384593913726</v>
      </c>
      <c r="G18" s="31">
        <f t="shared" si="2"/>
        <v>103.98595299055415</v>
      </c>
      <c r="H18" s="27"/>
      <c r="I18" s="79"/>
      <c r="J18" s="79"/>
    </row>
    <row r="19" spans="1:12" s="82" customFormat="1" x14ac:dyDescent="0.25">
      <c r="A19" s="79"/>
      <c r="B19" s="83" t="s">
        <v>14</v>
      </c>
      <c r="C19" s="85">
        <v>153957</v>
      </c>
      <c r="D19" s="29">
        <f t="shared" si="0"/>
        <v>95.042005329086109</v>
      </c>
      <c r="E19" s="30">
        <f t="shared" si="1"/>
        <v>82.64522202529227</v>
      </c>
      <c r="F19" s="29">
        <f t="shared" si="3"/>
        <v>102.14926245465203</v>
      </c>
      <c r="G19" s="31">
        <f t="shared" si="2"/>
        <v>88.825445612740907</v>
      </c>
      <c r="H19" s="27"/>
      <c r="I19" s="79"/>
      <c r="J19" s="79"/>
    </row>
    <row r="20" spans="1:12" s="82" customFormat="1" x14ac:dyDescent="0.25">
      <c r="A20" s="79"/>
      <c r="B20" s="84" t="s">
        <v>15</v>
      </c>
      <c r="C20" s="85">
        <v>173074</v>
      </c>
      <c r="D20" s="34">
        <f t="shared" si="0"/>
        <v>106.84346947736219</v>
      </c>
      <c r="E20" s="35">
        <f t="shared" si="1"/>
        <v>92.907364762923649</v>
      </c>
      <c r="F20" s="34">
        <f t="shared" si="3"/>
        <v>114.83324207458217</v>
      </c>
      <c r="G20" s="36">
        <f t="shared" si="2"/>
        <v>99.854993108332337</v>
      </c>
      <c r="H20" s="27"/>
      <c r="I20" s="79"/>
      <c r="J20" s="79"/>
    </row>
    <row r="21" spans="1:12" s="82" customFormat="1" x14ac:dyDescent="0.25">
      <c r="A21" s="79"/>
      <c r="B21" s="83" t="s">
        <v>16</v>
      </c>
      <c r="C21" s="85">
        <v>180058</v>
      </c>
      <c r="D21" s="29">
        <f t="shared" si="0"/>
        <v>111.15488997281442</v>
      </c>
      <c r="E21" s="30">
        <f t="shared" si="1"/>
        <v>96.656426063316886</v>
      </c>
      <c r="F21" s="29">
        <f t="shared" si="3"/>
        <v>119.46707131900295</v>
      </c>
      <c r="G21" s="31">
        <f t="shared" si="2"/>
        <v>103.88440984261128</v>
      </c>
      <c r="H21" s="27"/>
      <c r="I21" s="79"/>
      <c r="J21" s="79"/>
    </row>
    <row r="22" spans="1:12" s="82" customFormat="1" x14ac:dyDescent="0.25">
      <c r="A22" s="79"/>
      <c r="B22" s="83" t="s">
        <v>17</v>
      </c>
      <c r="C22" s="85">
        <v>150444</v>
      </c>
      <c r="D22" s="29">
        <f t="shared" si="0"/>
        <v>92.87333118811766</v>
      </c>
      <c r="E22" s="30">
        <f t="shared" si="1"/>
        <v>80.759418424450146</v>
      </c>
      <c r="F22" s="29">
        <f t="shared" si="3"/>
        <v>99.818414497084731</v>
      </c>
      <c r="G22" s="31">
        <f t="shared" si="2"/>
        <v>86.798621301812815</v>
      </c>
      <c r="H22" s="27"/>
      <c r="I22" s="79"/>
      <c r="J22" s="79"/>
    </row>
    <row r="23" spans="1:12" s="82" customFormat="1" x14ac:dyDescent="0.25">
      <c r="A23" s="79"/>
      <c r="B23" s="83" t="s">
        <v>18</v>
      </c>
      <c r="C23" s="85">
        <v>159487</v>
      </c>
      <c r="D23" s="29">
        <f t="shared" si="0"/>
        <v>98.455830549568759</v>
      </c>
      <c r="E23" s="30">
        <f t="shared" si="1"/>
        <v>85.613765695277195</v>
      </c>
      <c r="F23" s="29">
        <f t="shared" si="3"/>
        <v>105.81837409864502</v>
      </c>
      <c r="G23" s="31">
        <f t="shared" si="2"/>
        <v>92.015977477082629</v>
      </c>
      <c r="H23" s="27"/>
      <c r="I23" s="79"/>
      <c r="J23" s="79"/>
    </row>
    <row r="24" spans="1:12" s="82" customFormat="1" x14ac:dyDescent="0.25">
      <c r="A24" s="79"/>
      <c r="B24" s="86" t="s">
        <v>19</v>
      </c>
      <c r="C24" s="85">
        <v>151745</v>
      </c>
      <c r="D24" s="29">
        <f t="shared" si="0"/>
        <v>93.676475240893055</v>
      </c>
      <c r="E24" s="30">
        <f t="shared" si="1"/>
        <v>81.457804557298317</v>
      </c>
      <c r="F24" s="29">
        <f t="shared" si="3"/>
        <v>100.68161779705486</v>
      </c>
      <c r="G24" s="31">
        <f t="shared" si="2"/>
        <v>87.549232867004235</v>
      </c>
      <c r="H24" s="27"/>
      <c r="I24" s="79"/>
      <c r="J24" s="79"/>
    </row>
    <row r="25" spans="1:12" ht="17.25" x14ac:dyDescent="0.25">
      <c r="A25" s="1"/>
      <c r="B25" s="38" t="s">
        <v>117</v>
      </c>
      <c r="C25" s="39">
        <v>88.7</v>
      </c>
      <c r="D25" s="40"/>
      <c r="E25" s="41"/>
      <c r="F25" s="41"/>
      <c r="G25" s="42"/>
      <c r="H25" s="27"/>
      <c r="K25"/>
      <c r="L25"/>
    </row>
    <row r="26" spans="1:12" ht="17.25" x14ac:dyDescent="0.25">
      <c r="A26" s="1"/>
      <c r="B26" s="38" t="s">
        <v>21</v>
      </c>
      <c r="C26" s="43">
        <f>(C25*365.25)/1000</f>
        <v>32.397675</v>
      </c>
      <c r="D26" s="44"/>
      <c r="E26" s="27"/>
      <c r="F26" s="27"/>
      <c r="G26" s="45"/>
      <c r="H26" s="27"/>
      <c r="K26"/>
      <c r="L26"/>
    </row>
    <row r="27" spans="1:12" ht="17.25" x14ac:dyDescent="0.25">
      <c r="A27" s="1"/>
      <c r="B27" s="46" t="s">
        <v>110</v>
      </c>
      <c r="C27" s="47" t="s">
        <v>99</v>
      </c>
      <c r="D27" s="44"/>
      <c r="E27" s="44"/>
      <c r="F27" s="48" t="s">
        <v>112</v>
      </c>
      <c r="G27" s="78" t="s">
        <v>113</v>
      </c>
      <c r="H27" s="49"/>
      <c r="K27"/>
      <c r="L27"/>
    </row>
    <row r="28" spans="1:12" ht="17.25" x14ac:dyDescent="0.25">
      <c r="A28" s="1"/>
      <c r="B28" s="50" t="s">
        <v>111</v>
      </c>
      <c r="C28" s="51">
        <f>(1+Inflace!D18)*(1+Inflace!D22)*(1+Inflace!C26)</f>
        <v>1.0747801679999998</v>
      </c>
      <c r="D28" s="44"/>
      <c r="E28" s="44"/>
      <c r="F28" s="90"/>
      <c r="G28" s="45"/>
      <c r="H28" s="44"/>
      <c r="K28"/>
      <c r="L28"/>
    </row>
    <row r="29" spans="1:12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K29"/>
      <c r="L29"/>
    </row>
    <row r="30" spans="1:12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K30"/>
      <c r="L30"/>
    </row>
    <row r="31" spans="1:12" x14ac:dyDescent="0.25">
      <c r="A31" s="1"/>
      <c r="B31" s="1"/>
      <c r="C31" s="2"/>
      <c r="D31" s="1"/>
      <c r="E31" s="1"/>
      <c r="F31" s="56"/>
      <c r="G31" s="1"/>
      <c r="K31"/>
      <c r="L31"/>
    </row>
    <row r="32" spans="1:12" x14ac:dyDescent="0.25">
      <c r="A32" s="1"/>
      <c r="B32" s="57" t="s">
        <v>24</v>
      </c>
      <c r="C32" s="58"/>
      <c r="D32" s="59"/>
      <c r="E32" s="59"/>
      <c r="F32" s="59"/>
      <c r="G32" s="59"/>
      <c r="H32" s="59"/>
      <c r="K32"/>
      <c r="L32"/>
    </row>
    <row r="33" spans="1:12" x14ac:dyDescent="0.25">
      <c r="A33" s="1"/>
      <c r="B33" s="60" t="s">
        <v>125</v>
      </c>
      <c r="C33" s="58"/>
      <c r="D33" s="59"/>
      <c r="E33" s="59"/>
      <c r="F33" s="59"/>
      <c r="G33" s="59"/>
      <c r="H33" s="59"/>
      <c r="K33"/>
      <c r="L33"/>
    </row>
    <row r="34" spans="1:12" x14ac:dyDescent="0.25">
      <c r="A34" s="1"/>
      <c r="B34" s="95" t="s">
        <v>124</v>
      </c>
      <c r="C34" s="58"/>
      <c r="D34" s="59"/>
      <c r="E34" s="59"/>
      <c r="F34" s="59"/>
      <c r="G34" s="59"/>
      <c r="H34" s="59"/>
      <c r="K34"/>
      <c r="L34"/>
    </row>
    <row r="35" spans="1:12" s="64" customFormat="1" x14ac:dyDescent="0.25">
      <c r="A35" s="1"/>
      <c r="B35" s="60" t="s">
        <v>121</v>
      </c>
      <c r="C35" s="61"/>
      <c r="D35" s="60"/>
      <c r="E35" s="60"/>
      <c r="F35" s="60"/>
      <c r="G35" s="60"/>
      <c r="H35" s="62"/>
      <c r="I35" s="63"/>
      <c r="J35" s="63"/>
      <c r="K35" s="63"/>
      <c r="L35" s="63"/>
    </row>
    <row r="36" spans="1:12" s="64" customFormat="1" x14ac:dyDescent="0.25">
      <c r="A36" s="1"/>
      <c r="B36" s="65" t="s">
        <v>116</v>
      </c>
      <c r="C36" s="61"/>
      <c r="D36" s="60"/>
      <c r="E36" s="60"/>
      <c r="F36" s="60"/>
      <c r="G36" s="60"/>
      <c r="H36" s="62"/>
      <c r="I36" s="63"/>
      <c r="J36" s="63"/>
      <c r="K36" s="63"/>
      <c r="L36" s="63"/>
    </row>
    <row r="37" spans="1:12" s="64" customFormat="1" x14ac:dyDescent="0.25">
      <c r="A37" s="1"/>
      <c r="B37" s="66" t="s">
        <v>122</v>
      </c>
      <c r="C37" s="67"/>
      <c r="D37" s="66"/>
      <c r="E37" s="66"/>
      <c r="F37" s="66"/>
      <c r="G37" s="66"/>
      <c r="H37" s="62"/>
      <c r="I37" s="63"/>
      <c r="J37" s="63"/>
      <c r="K37" s="63"/>
      <c r="L37" s="63"/>
    </row>
    <row r="38" spans="1:12" x14ac:dyDescent="0.25">
      <c r="A38" s="1"/>
      <c r="B38" s="70" t="s">
        <v>27</v>
      </c>
      <c r="D38" s="69"/>
      <c r="E38" s="69"/>
      <c r="H38" s="44"/>
    </row>
    <row r="39" spans="1:12" x14ac:dyDescent="0.25">
      <c r="A39" s="1"/>
      <c r="B39" s="66" t="s">
        <v>123</v>
      </c>
      <c r="C39" s="61"/>
      <c r="D39" s="69"/>
      <c r="E39" s="69"/>
      <c r="F39" s="69"/>
      <c r="G39" s="60"/>
      <c r="H39" s="44"/>
    </row>
    <row r="40" spans="1:12" x14ac:dyDescent="0.25">
      <c r="A40" s="1"/>
      <c r="B40" s="66" t="s">
        <v>89</v>
      </c>
      <c r="C40" s="61"/>
      <c r="D40" s="69"/>
      <c r="E40" s="69"/>
      <c r="F40" s="69"/>
      <c r="G40" s="60"/>
      <c r="H40" s="44"/>
    </row>
    <row r="41" spans="1:12" x14ac:dyDescent="0.25">
      <c r="A41" s="1"/>
      <c r="B41" s="1"/>
    </row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customFormat="1" hidden="1" x14ac:dyDescent="0.25"/>
  </sheetData>
  <hyperlinks>
    <hyperlink ref="B38" r:id="rId1"/>
    <hyperlink ref="B36" r:id="rId2"/>
    <hyperlink ref="B34" r:id="rId3"/>
  </hyperlinks>
  <pageMargins left="0.7" right="0.7" top="0.78740157499999996" bottom="0.78740157499999996" header="0.3" footer="0.3"/>
  <pageSetup paperSize="9" scale="75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XFC49"/>
  <sheetViews>
    <sheetView tabSelected="1" zoomScale="85" zoomScaleNormal="85" workbookViewId="0"/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126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120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94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94" t="s">
        <v>119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127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128</v>
      </c>
      <c r="D10" s="18" t="s">
        <v>4</v>
      </c>
      <c r="E10" s="19" t="s">
        <v>5</v>
      </c>
      <c r="F10" s="20" t="s">
        <v>137</v>
      </c>
      <c r="G10" s="18" t="s">
        <v>138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100">
        <v>228441.81</v>
      </c>
      <c r="D11" s="24">
        <f t="shared" ref="D11:D24" si="0">($C$30*(C11/$C$26))</f>
        <v>141.02358271079638</v>
      </c>
      <c r="E11" s="25">
        <f t="shared" ref="E11:E24" si="1">D11/(1+$C$29)</f>
        <v>122.62920235721425</v>
      </c>
      <c r="F11" s="24">
        <f>($C$30*((C11*$C$28)/$C$26))</f>
        <v>151.76235051229898</v>
      </c>
      <c r="G11" s="26">
        <f t="shared" ref="G11:G24" si="2">F11/(1+$C$29)</f>
        <v>131.96726131504261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101">
        <v>178466.72</v>
      </c>
      <c r="D12" s="29">
        <f t="shared" si="0"/>
        <v>110.17254787573491</v>
      </c>
      <c r="E12" s="30">
        <f t="shared" si="1"/>
        <v>95.802215544117317</v>
      </c>
      <c r="F12" s="29">
        <f>($C$30*((C12*$C$28)/$C$26))</f>
        <v>118.56204831952749</v>
      </c>
      <c r="G12" s="31">
        <f t="shared" si="2"/>
        <v>103.09743332132827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101">
        <v>182610.82</v>
      </c>
      <c r="D13" s="29">
        <f t="shared" si="0"/>
        <v>112.73081787504815</v>
      </c>
      <c r="E13" s="30">
        <f t="shared" si="1"/>
        <v>98.02679815221579</v>
      </c>
      <c r="F13" s="29">
        <f t="shared" ref="F13:F24" si="3">($C$30*((C13*$C$28)/$C$26))</f>
        <v>121.3151273498417</v>
      </c>
      <c r="G13" s="31">
        <f t="shared" si="2"/>
        <v>105.49141508681888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101">
        <v>186389.91</v>
      </c>
      <c r="D14" s="29">
        <f t="shared" si="0"/>
        <v>115.06375688996202</v>
      </c>
      <c r="E14" s="30">
        <f t="shared" si="1"/>
        <v>100.05544077388002</v>
      </c>
      <c r="F14" s="29">
        <f t="shared" si="3"/>
        <v>123.82571672574237</v>
      </c>
      <c r="G14" s="31">
        <f t="shared" si="2"/>
        <v>107.67453628325424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101">
        <v>186542.88</v>
      </c>
      <c r="D15" s="29">
        <f t="shared" si="0"/>
        <v>115.15818959230872</v>
      </c>
      <c r="E15" s="30">
        <f t="shared" si="1"/>
        <v>100.13755616722497</v>
      </c>
      <c r="F15" s="29">
        <f t="shared" si="3"/>
        <v>123.9273403591651</v>
      </c>
      <c r="G15" s="31">
        <f t="shared" si="2"/>
        <v>107.76290466014358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101">
        <v>180199.03</v>
      </c>
      <c r="D16" s="29">
        <f t="shared" si="0"/>
        <v>111.24195177586046</v>
      </c>
      <c r="E16" s="30">
        <f t="shared" si="1"/>
        <v>96.732131979009097</v>
      </c>
      <c r="F16" s="29">
        <f t="shared" si="3"/>
        <v>119.7128859766795</v>
      </c>
      <c r="G16" s="31">
        <f t="shared" si="2"/>
        <v>104.09816171885174</v>
      </c>
      <c r="H16" s="27"/>
      <c r="I16" s="79"/>
      <c r="J16" s="79"/>
    </row>
    <row r="17" spans="1:12" s="82" customFormat="1" x14ac:dyDescent="0.25">
      <c r="A17" s="79"/>
      <c r="B17" s="83" t="s">
        <v>12</v>
      </c>
      <c r="C17" s="101">
        <v>166906.75</v>
      </c>
      <c r="D17" s="29">
        <f t="shared" si="0"/>
        <v>103.03625182979951</v>
      </c>
      <c r="E17" s="30">
        <f t="shared" si="1"/>
        <v>89.5967407215648</v>
      </c>
      <c r="F17" s="29">
        <f t="shared" si="3"/>
        <v>110.88233233823816</v>
      </c>
      <c r="G17" s="31">
        <f t="shared" si="2"/>
        <v>96.419419424554931</v>
      </c>
      <c r="H17" s="27"/>
      <c r="I17" s="79"/>
      <c r="J17" s="79"/>
    </row>
    <row r="18" spans="1:12" s="82" customFormat="1" x14ac:dyDescent="0.25">
      <c r="A18" s="79"/>
      <c r="B18" s="83" t="s">
        <v>13</v>
      </c>
      <c r="C18" s="101">
        <v>176287.02</v>
      </c>
      <c r="D18" s="29">
        <f t="shared" si="0"/>
        <v>108.82695749000506</v>
      </c>
      <c r="E18" s="30">
        <f t="shared" si="1"/>
        <v>94.632136947830489</v>
      </c>
      <c r="F18" s="29">
        <f t="shared" si="3"/>
        <v>117.11399292453802</v>
      </c>
      <c r="G18" s="31">
        <f t="shared" si="2"/>
        <v>101.8382547169896</v>
      </c>
      <c r="H18" s="27"/>
      <c r="I18" s="79"/>
      <c r="J18" s="79"/>
    </row>
    <row r="19" spans="1:12" s="82" customFormat="1" x14ac:dyDescent="0.25">
      <c r="A19" s="79"/>
      <c r="B19" s="83" t="s">
        <v>14</v>
      </c>
      <c r="C19" s="101">
        <v>165349.82</v>
      </c>
      <c r="D19" s="29">
        <f t="shared" si="0"/>
        <v>102.075114958095</v>
      </c>
      <c r="E19" s="30">
        <f t="shared" si="1"/>
        <v>88.760969528778261</v>
      </c>
      <c r="F19" s="29">
        <f t="shared" si="3"/>
        <v>109.84800610704995</v>
      </c>
      <c r="G19" s="31">
        <f t="shared" si="2"/>
        <v>95.520005310478226</v>
      </c>
      <c r="H19" s="27"/>
      <c r="I19" s="79"/>
      <c r="J19" s="79"/>
    </row>
    <row r="20" spans="1:12" s="82" customFormat="1" x14ac:dyDescent="0.25">
      <c r="A20" s="79"/>
      <c r="B20" s="84" t="s">
        <v>15</v>
      </c>
      <c r="C20" s="101">
        <v>184784.74</v>
      </c>
      <c r="D20" s="34">
        <f t="shared" si="0"/>
        <v>114.07284010349508</v>
      </c>
      <c r="E20" s="35">
        <f t="shared" si="1"/>
        <v>99.193774003039209</v>
      </c>
      <c r="F20" s="34">
        <f t="shared" si="3"/>
        <v>122.75934287687544</v>
      </c>
      <c r="G20" s="36">
        <f t="shared" si="2"/>
        <v>106.74725467554387</v>
      </c>
      <c r="H20" s="27"/>
      <c r="I20" s="79"/>
      <c r="J20" s="79"/>
    </row>
    <row r="21" spans="1:12" s="82" customFormat="1" x14ac:dyDescent="0.25">
      <c r="A21" s="79"/>
      <c r="B21" s="83" t="s">
        <v>16</v>
      </c>
      <c r="C21" s="101">
        <v>185977.86</v>
      </c>
      <c r="D21" s="29">
        <f t="shared" si="0"/>
        <v>114.80938678469983</v>
      </c>
      <c r="E21" s="30">
        <f t="shared" si="1"/>
        <v>99.834249377999853</v>
      </c>
      <c r="F21" s="29">
        <f t="shared" si="3"/>
        <v>123.55197665807002</v>
      </c>
      <c r="G21" s="31">
        <f t="shared" si="2"/>
        <v>107.43650144180002</v>
      </c>
      <c r="H21" s="27"/>
      <c r="I21" s="79"/>
      <c r="J21" s="79"/>
    </row>
    <row r="22" spans="1:12" s="82" customFormat="1" x14ac:dyDescent="0.25">
      <c r="A22" s="79"/>
      <c r="B22" s="83" t="s">
        <v>17</v>
      </c>
      <c r="C22" s="101">
        <v>162102.15</v>
      </c>
      <c r="D22" s="29">
        <f t="shared" si="0"/>
        <v>100.07023652160224</v>
      </c>
      <c r="E22" s="30">
        <f t="shared" si="1"/>
        <v>87.017596975306304</v>
      </c>
      <c r="F22" s="29">
        <f t="shared" si="3"/>
        <v>107.69045870848802</v>
      </c>
      <c r="G22" s="31">
        <f t="shared" si="2"/>
        <v>93.643877137815679</v>
      </c>
      <c r="H22" s="27"/>
      <c r="I22" s="79"/>
      <c r="J22" s="79"/>
    </row>
    <row r="23" spans="1:12" s="82" customFormat="1" x14ac:dyDescent="0.25">
      <c r="A23" s="79"/>
      <c r="B23" s="83" t="s">
        <v>18</v>
      </c>
      <c r="C23" s="101">
        <v>172334.32</v>
      </c>
      <c r="D23" s="29">
        <f t="shared" si="0"/>
        <v>106.38684411767203</v>
      </c>
      <c r="E23" s="30">
        <f t="shared" si="1"/>
        <v>92.510299232758285</v>
      </c>
      <c r="F23" s="29">
        <f t="shared" si="3"/>
        <v>114.48806799919288</v>
      </c>
      <c r="G23" s="31">
        <f t="shared" si="2"/>
        <v>99.554841738428593</v>
      </c>
      <c r="H23" s="27"/>
      <c r="I23" s="79"/>
      <c r="J23" s="79"/>
    </row>
    <row r="24" spans="1:12" s="82" customFormat="1" x14ac:dyDescent="0.25">
      <c r="A24" s="79"/>
      <c r="B24" s="86" t="s">
        <v>19</v>
      </c>
      <c r="C24" s="101">
        <v>162564.29999999999</v>
      </c>
      <c r="D24" s="29">
        <f t="shared" si="0"/>
        <v>100.35553477217114</v>
      </c>
      <c r="E24" s="30">
        <f t="shared" si="1"/>
        <v>87.265682410583608</v>
      </c>
      <c r="F24" s="29">
        <f t="shared" si="3"/>
        <v>107.99748206068986</v>
      </c>
      <c r="G24" s="31">
        <f t="shared" si="2"/>
        <v>93.910853965817282</v>
      </c>
      <c r="H24" s="27"/>
      <c r="I24" s="79"/>
      <c r="J24" s="79"/>
    </row>
    <row r="25" spans="1:12" ht="17.25" x14ac:dyDescent="0.25">
      <c r="A25" s="1"/>
      <c r="B25" s="38" t="s">
        <v>117</v>
      </c>
      <c r="C25" s="39">
        <v>88.7</v>
      </c>
      <c r="D25" s="40"/>
      <c r="E25" s="41"/>
      <c r="F25" s="41"/>
      <c r="G25" s="42"/>
      <c r="H25" s="27"/>
      <c r="K25"/>
      <c r="L25"/>
    </row>
    <row r="26" spans="1:12" ht="17.25" x14ac:dyDescent="0.25">
      <c r="A26" s="1"/>
      <c r="B26" s="38" t="s">
        <v>21</v>
      </c>
      <c r="C26" s="43">
        <f>(C25*365.25)/1000</f>
        <v>32.397675</v>
      </c>
      <c r="D26" s="44"/>
      <c r="E26" s="27"/>
      <c r="F26" s="27"/>
      <c r="G26" s="45"/>
      <c r="H26" s="27"/>
      <c r="K26"/>
      <c r="L26"/>
    </row>
    <row r="27" spans="1:12" ht="17.25" x14ac:dyDescent="0.25">
      <c r="A27" s="1"/>
      <c r="B27" s="46" t="s">
        <v>132</v>
      </c>
      <c r="C27" s="98" t="s">
        <v>134</v>
      </c>
      <c r="D27" s="99"/>
      <c r="E27" s="99"/>
      <c r="F27" s="97" t="s">
        <v>135</v>
      </c>
      <c r="G27" s="96" t="s">
        <v>136</v>
      </c>
      <c r="H27" s="49"/>
      <c r="K27"/>
      <c r="L27"/>
    </row>
    <row r="28" spans="1:12" ht="17.25" x14ac:dyDescent="0.25">
      <c r="A28" s="1"/>
      <c r="B28" s="50" t="s">
        <v>133</v>
      </c>
      <c r="C28" s="51">
        <f>(1+Inflace!D22)*(1+Inflace!D26)*(1+Inflace!C30)</f>
        <v>1.0761487376442924</v>
      </c>
      <c r="D28" s="44"/>
      <c r="E28" s="44"/>
      <c r="F28" s="90"/>
      <c r="G28" s="45"/>
      <c r="H28" s="44"/>
      <c r="K28"/>
      <c r="L28"/>
    </row>
    <row r="29" spans="1:12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K29"/>
      <c r="L29"/>
    </row>
    <row r="30" spans="1:12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K30"/>
      <c r="L30"/>
    </row>
    <row r="31" spans="1:12" x14ac:dyDescent="0.25">
      <c r="A31" s="1"/>
      <c r="B31" s="1"/>
      <c r="C31" s="2"/>
      <c r="D31" s="1"/>
      <c r="E31" s="1"/>
      <c r="F31" s="56"/>
      <c r="G31" s="1"/>
      <c r="K31"/>
      <c r="L31"/>
    </row>
    <row r="32" spans="1:12" x14ac:dyDescent="0.25">
      <c r="A32" s="1"/>
      <c r="B32" s="57" t="s">
        <v>24</v>
      </c>
      <c r="C32" s="58"/>
      <c r="D32" s="59"/>
      <c r="E32" s="59"/>
      <c r="F32" s="59"/>
      <c r="G32" s="59"/>
      <c r="H32" s="59"/>
      <c r="K32"/>
      <c r="L32"/>
    </row>
    <row r="33" spans="1:12" x14ac:dyDescent="0.25">
      <c r="A33" s="1"/>
      <c r="B33" s="60" t="s">
        <v>125</v>
      </c>
      <c r="C33" s="58"/>
      <c r="D33" s="59"/>
      <c r="E33" s="59"/>
      <c r="F33" s="59"/>
      <c r="G33" s="59"/>
      <c r="H33" s="59"/>
      <c r="K33"/>
      <c r="L33"/>
    </row>
    <row r="34" spans="1:12" x14ac:dyDescent="0.25">
      <c r="A34" s="1"/>
      <c r="B34" s="95" t="s">
        <v>124</v>
      </c>
      <c r="C34" s="58"/>
      <c r="D34" s="59"/>
      <c r="E34" s="59"/>
      <c r="F34" s="59"/>
      <c r="G34" s="59"/>
      <c r="H34" s="59"/>
      <c r="K34"/>
      <c r="L34"/>
    </row>
    <row r="35" spans="1:12" s="64" customFormat="1" x14ac:dyDescent="0.25">
      <c r="A35" s="1"/>
      <c r="B35" s="60" t="s">
        <v>129</v>
      </c>
      <c r="C35" s="61"/>
      <c r="D35" s="60"/>
      <c r="E35" s="60"/>
      <c r="F35" s="60"/>
      <c r="G35" s="60"/>
      <c r="H35" s="62"/>
      <c r="I35" s="63"/>
      <c r="J35" s="63"/>
      <c r="K35" s="63"/>
      <c r="L35" s="63"/>
    </row>
    <row r="36" spans="1:12" s="64" customFormat="1" x14ac:dyDescent="0.25">
      <c r="A36" s="1"/>
      <c r="B36" s="65" t="s">
        <v>130</v>
      </c>
      <c r="C36" s="61"/>
      <c r="D36" s="60"/>
      <c r="E36" s="60"/>
      <c r="F36" s="60"/>
      <c r="G36" s="60"/>
      <c r="H36" s="62"/>
      <c r="I36" s="63"/>
      <c r="J36" s="63"/>
      <c r="K36" s="63"/>
      <c r="L36" s="63"/>
    </row>
    <row r="37" spans="1:12" s="64" customFormat="1" x14ac:dyDescent="0.25">
      <c r="A37" s="1"/>
      <c r="B37" s="66" t="s">
        <v>131</v>
      </c>
      <c r="C37" s="67"/>
      <c r="D37" s="66"/>
      <c r="E37" s="66"/>
      <c r="F37" s="66"/>
      <c r="G37" s="66"/>
      <c r="H37" s="62"/>
      <c r="I37" s="63"/>
      <c r="J37" s="63"/>
      <c r="K37" s="63"/>
      <c r="L37" s="63"/>
    </row>
    <row r="38" spans="1:12" x14ac:dyDescent="0.25">
      <c r="A38" s="1"/>
      <c r="B38" s="70" t="s">
        <v>27</v>
      </c>
      <c r="D38" s="69"/>
      <c r="E38" s="69"/>
      <c r="H38" s="44"/>
    </row>
    <row r="39" spans="1:12" x14ac:dyDescent="0.25">
      <c r="A39" s="1"/>
      <c r="B39" s="66" t="s">
        <v>123</v>
      </c>
      <c r="C39" s="61"/>
      <c r="D39" s="69"/>
      <c r="E39" s="69"/>
      <c r="F39" s="69"/>
      <c r="G39" s="60"/>
      <c r="H39" s="44"/>
    </row>
    <row r="40" spans="1:12" x14ac:dyDescent="0.25">
      <c r="A40" s="1"/>
      <c r="B40" s="66" t="s">
        <v>89</v>
      </c>
      <c r="C40" s="61"/>
      <c r="D40" s="69"/>
      <c r="E40" s="69"/>
      <c r="F40" s="69"/>
      <c r="G40" s="60"/>
      <c r="H40" s="44"/>
    </row>
    <row r="41" spans="1:12" x14ac:dyDescent="0.25">
      <c r="A41" s="1"/>
      <c r="B41" s="1"/>
    </row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customFormat="1" hidden="1" x14ac:dyDescent="0.25"/>
  </sheetData>
  <sheetProtection password="8100" sheet="1" objects="1" scenarios="1"/>
  <hyperlinks>
    <hyperlink ref="B38" r:id="rId1"/>
    <hyperlink ref="B34" r:id="rId2"/>
  </hyperlinks>
  <pageMargins left="0.7" right="0.7" top="0.78740157499999996" bottom="0.78740157499999996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E36"/>
  <sheetViews>
    <sheetView zoomScale="130" zoomScaleNormal="130" workbookViewId="0">
      <selection activeCell="C30" sqref="C30"/>
    </sheetView>
  </sheetViews>
  <sheetFormatPr defaultRowHeight="15" x14ac:dyDescent="0.25"/>
  <cols>
    <col min="1" max="1" width="51.28515625" bestFit="1" customWidth="1"/>
    <col min="3" max="3" width="18.42578125" style="75" bestFit="1" customWidth="1"/>
    <col min="4" max="4" width="32.140625" style="89" bestFit="1" customWidth="1"/>
    <col min="5" max="5" width="18.28515625" style="76" customWidth="1"/>
  </cols>
  <sheetData>
    <row r="1" spans="1:5" x14ac:dyDescent="0.25">
      <c r="A1" s="73" t="s">
        <v>29</v>
      </c>
      <c r="C1" s="87" t="s">
        <v>51</v>
      </c>
      <c r="D1" s="88"/>
      <c r="E1" s="74" t="s">
        <v>50</v>
      </c>
    </row>
    <row r="2" spans="1:5" x14ac:dyDescent="0.25">
      <c r="C2" s="87" t="s">
        <v>79</v>
      </c>
      <c r="D2" s="88" t="s">
        <v>78</v>
      </c>
      <c r="E2" s="74"/>
    </row>
    <row r="3" spans="1:5" x14ac:dyDescent="0.25">
      <c r="A3" s="73">
        <v>2013</v>
      </c>
      <c r="B3" t="s">
        <v>30</v>
      </c>
      <c r="E3" s="75">
        <v>1.2E-2</v>
      </c>
    </row>
    <row r="4" spans="1:5" x14ac:dyDescent="0.25">
      <c r="B4" t="s">
        <v>31</v>
      </c>
      <c r="E4" s="75">
        <v>1.0999999999999999E-2</v>
      </c>
    </row>
    <row r="5" spans="1:5" x14ac:dyDescent="0.25">
      <c r="A5" s="73">
        <v>2014</v>
      </c>
      <c r="B5" t="s">
        <v>32</v>
      </c>
      <c r="E5" s="75">
        <v>2E-3</v>
      </c>
    </row>
    <row r="6" spans="1:5" x14ac:dyDescent="0.25">
      <c r="B6" s="73" t="s">
        <v>33</v>
      </c>
      <c r="C6" s="77">
        <v>2E-3</v>
      </c>
      <c r="D6" s="92">
        <v>2E-3</v>
      </c>
      <c r="E6" s="75">
        <v>4.0000000000000001E-3</v>
      </c>
    </row>
    <row r="7" spans="1:5" x14ac:dyDescent="0.25">
      <c r="B7" t="s">
        <v>30</v>
      </c>
    </row>
    <row r="8" spans="1:5" x14ac:dyDescent="0.25">
      <c r="B8" t="s">
        <v>31</v>
      </c>
    </row>
    <row r="9" spans="1:5" x14ac:dyDescent="0.25">
      <c r="A9" s="73">
        <v>2015</v>
      </c>
      <c r="B9" t="s">
        <v>32</v>
      </c>
    </row>
    <row r="10" spans="1:5" x14ac:dyDescent="0.25">
      <c r="B10" s="73" t="s">
        <v>33</v>
      </c>
      <c r="C10" s="77">
        <v>1.7999999999999999E-2</v>
      </c>
      <c r="D10" s="92">
        <v>7.0000000000000001E-3</v>
      </c>
    </row>
    <row r="11" spans="1:5" x14ac:dyDescent="0.25">
      <c r="B11" t="s">
        <v>30</v>
      </c>
    </row>
    <row r="12" spans="1:5" x14ac:dyDescent="0.25">
      <c r="B12" t="s">
        <v>31</v>
      </c>
    </row>
    <row r="13" spans="1:5" x14ac:dyDescent="0.25">
      <c r="A13" s="73">
        <v>2016</v>
      </c>
      <c r="B13" t="s">
        <v>32</v>
      </c>
    </row>
    <row r="14" spans="1:5" x14ac:dyDescent="0.25">
      <c r="B14" s="73" t="s">
        <v>33</v>
      </c>
      <c r="C14" s="91">
        <v>1.6E-2</v>
      </c>
      <c r="D14" s="93">
        <v>3.0000000000000001E-3</v>
      </c>
    </row>
    <row r="15" spans="1:5" x14ac:dyDescent="0.25">
      <c r="B15" t="s">
        <v>30</v>
      </c>
    </row>
    <row r="16" spans="1:5" x14ac:dyDescent="0.25">
      <c r="B16" t="s">
        <v>31</v>
      </c>
    </row>
    <row r="17" spans="1:4" x14ac:dyDescent="0.25">
      <c r="A17" s="73">
        <v>2017</v>
      </c>
      <c r="B17" t="s">
        <v>32</v>
      </c>
    </row>
    <row r="18" spans="1:4" x14ac:dyDescent="0.25">
      <c r="B18" s="73" t="s">
        <v>33</v>
      </c>
      <c r="C18" s="77">
        <v>0.02</v>
      </c>
      <c r="D18" s="93">
        <v>2.1999999999999999E-2</v>
      </c>
    </row>
    <row r="19" spans="1:4" x14ac:dyDescent="0.25">
      <c r="B19" t="s">
        <v>30</v>
      </c>
    </row>
    <row r="20" spans="1:4" x14ac:dyDescent="0.25">
      <c r="B20" t="s">
        <v>31</v>
      </c>
    </row>
    <row r="21" spans="1:4" x14ac:dyDescent="0.25">
      <c r="A21" s="73">
        <v>2018</v>
      </c>
      <c r="B21" t="s">
        <v>32</v>
      </c>
    </row>
    <row r="22" spans="1:4" x14ac:dyDescent="0.25">
      <c r="B22" s="73" t="s">
        <v>33</v>
      </c>
      <c r="C22" s="77">
        <v>2.1999999999999999E-2</v>
      </c>
      <c r="D22" s="93">
        <v>2.3E-2</v>
      </c>
    </row>
    <row r="23" spans="1:4" x14ac:dyDescent="0.25">
      <c r="B23" t="s">
        <v>30</v>
      </c>
    </row>
    <row r="24" spans="1:4" x14ac:dyDescent="0.25">
      <c r="B24" t="s">
        <v>31</v>
      </c>
    </row>
    <row r="25" spans="1:4" x14ac:dyDescent="0.25">
      <c r="A25" s="73">
        <v>2019</v>
      </c>
      <c r="B25" t="s">
        <v>32</v>
      </c>
    </row>
    <row r="26" spans="1:4" x14ac:dyDescent="0.25">
      <c r="B26" s="73" t="s">
        <v>33</v>
      </c>
      <c r="C26" s="77">
        <v>2.8000000000000001E-2</v>
      </c>
      <c r="D26" s="93">
        <v>2.8000000000000001E-2</v>
      </c>
    </row>
    <row r="27" spans="1:4" x14ac:dyDescent="0.25">
      <c r="B27" t="s">
        <v>30</v>
      </c>
    </row>
    <row r="28" spans="1:4" x14ac:dyDescent="0.25">
      <c r="B28" t="s">
        <v>31</v>
      </c>
    </row>
    <row r="29" spans="1:4" x14ac:dyDescent="0.25">
      <c r="A29" s="73">
        <v>2020</v>
      </c>
      <c r="B29" t="s">
        <v>32</v>
      </c>
    </row>
    <row r="30" spans="1:4" x14ac:dyDescent="0.25">
      <c r="B30" s="73" t="s">
        <v>33</v>
      </c>
      <c r="C30" s="77">
        <v>2.33013621E-2</v>
      </c>
    </row>
    <row r="31" spans="1:4" x14ac:dyDescent="0.25">
      <c r="B31" t="s">
        <v>30</v>
      </c>
    </row>
    <row r="32" spans="1:4" x14ac:dyDescent="0.25">
      <c r="B32" t="s">
        <v>31</v>
      </c>
    </row>
    <row r="33" spans="1:3" x14ac:dyDescent="0.25">
      <c r="A33" s="73">
        <v>2021</v>
      </c>
      <c r="B33" t="s">
        <v>32</v>
      </c>
    </row>
    <row r="34" spans="1:3" x14ac:dyDescent="0.25">
      <c r="B34" s="73" t="s">
        <v>33</v>
      </c>
      <c r="C34" s="77"/>
    </row>
    <row r="35" spans="1:3" x14ac:dyDescent="0.25">
      <c r="B35" t="s">
        <v>30</v>
      </c>
    </row>
    <row r="36" spans="1:3" x14ac:dyDescent="0.25">
      <c r="B36" t="s">
        <v>31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Výpočet SÚC_2014</vt:lpstr>
      <vt:lpstr>Výpočet SÚC_2015</vt:lpstr>
      <vt:lpstr>Výpočet SÚC_2016</vt:lpstr>
      <vt:lpstr>Výpočet SÚC_2017</vt:lpstr>
      <vt:lpstr>Výpočet SÚC_2018</vt:lpstr>
      <vt:lpstr>Výpočet SÚC_2019</vt:lpstr>
      <vt:lpstr>Výpočet SUC_2020</vt:lpstr>
      <vt:lpstr>Inflace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Křivánková</dc:creator>
  <cp:lastModifiedBy>Krivankova Gabriela</cp:lastModifiedBy>
  <cp:lastPrinted>2019-10-01T10:27:22Z</cp:lastPrinted>
  <dcterms:created xsi:type="dcterms:W3CDTF">2014-10-20T10:54:09Z</dcterms:created>
  <dcterms:modified xsi:type="dcterms:W3CDTF">2019-10-01T10:31:17Z</dcterms:modified>
</cp:coreProperties>
</file>